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Area" localSheetId="0">'Arkusz3'!$A$1:$K$252</definedName>
    <definedName name="Excel_BuiltIn_Print_Area_1_1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<sst xmlns="http://schemas.openxmlformats.org/spreadsheetml/2006/main" count="326" uniqueCount="240">
  <si>
    <t>W załączniku nr 2 do uchwały nr XXXVIII/379/2005  Rady Miejskiej we Wrześni z dnia 28 grudnia 2005 r.</t>
  </si>
  <si>
    <t>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</si>
  <si>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</si>
  <si>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</si>
  <si>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</si>
  <si>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</si>
  <si>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</si>
  <si>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Kwota</t>
  </si>
  <si>
    <r>
      <t xml:space="preserve"> </t>
    </r>
    <r>
      <rPr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</si>
  <si>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</si>
  <si>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</si>
  <si>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</si>
  <si>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</si>
  <si>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</si>
  <si>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</si>
  <si>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</si>
  <si>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</si>
  <si>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</si>
  <si>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</si>
  <si>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</si>
  <si>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</si>
  <si>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</si>
  <si>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</si>
  <si>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</si>
  <si>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</si>
  <si>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</si>
  <si>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</si>
  <si>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</si>
  <si>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</si>
  <si>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</si>
  <si>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</si>
  <si>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</si>
  <si>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</si>
  <si>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</t>
  </si>
  <si>
    <t>- Wydatki bieżące,  w tym:</t>
  </si>
  <si>
    <t xml:space="preserve">        - pozostałe wydatki bieżące</t>
  </si>
  <si>
    <t>700</t>
  </si>
  <si>
    <t>Gospodarka mieszkaniowa</t>
  </si>
  <si>
    <t>70005</t>
  </si>
  <si>
    <t>Gospodarka gruntami i nieruchomościami - w tym</t>
  </si>
  <si>
    <t xml:space="preserve">    - pozostałe wydatki bieżące</t>
  </si>
  <si>
    <t>710</t>
  </si>
  <si>
    <t>Działalność usługowa</t>
  </si>
  <si>
    <t>71004</t>
  </si>
  <si>
    <t>Plany zagospodarowania przestrzennego - wydatki bieżące</t>
  </si>
  <si>
    <t>- Pozostałe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</si>
  <si>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</si>
  <si>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</si>
  <si>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</si>
  <si>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</si>
  <si>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</si>
  <si>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- Pochodne od wynagrodzeń</t>
  </si>
  <si>
    <t>75022</t>
  </si>
  <si>
    <t xml:space="preserve"> Rady gmin (miast i miast na prawach powiatu) </t>
  </si>
  <si>
    <t>- wydatki bieżące</t>
  </si>
  <si>
    <t xml:space="preserve">- wydatki majątkowe  </t>
  </si>
  <si>
    <t>75023</t>
  </si>
  <si>
    <t xml:space="preserve"> Urząd Miasta i Gminy </t>
  </si>
  <si>
    <t xml:space="preserve">   - Wynagrodzenia</t>
  </si>
  <si>
    <t xml:space="preserve">   - Pochodne od wynagrodzeń</t>
  </si>
  <si>
    <t xml:space="preserve">   - Pozostałe wydatki bieżące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</si>
  <si>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</si>
  <si>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</si>
  <si>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</si>
  <si>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</si>
  <si>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</si>
  <si>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</si>
  <si>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</si>
  <si>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</si>
  <si>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 xml:space="preserve">Wybory do rad gmin, rad powiatów i sejmików województw, wybory wójtów, </t>
  </si>
  <si>
    <t xml:space="preserve">Burmistrzów i prezydentów miast oraz referenda gminne, powiatowe i </t>
  </si>
  <si>
    <t>Wojewódzkie – wydatki bieżace</t>
  </si>
  <si>
    <t xml:space="preserve">- pozostałe wydatki bieżące </t>
  </si>
  <si>
    <t>754</t>
  </si>
  <si>
    <t>Bezpieczeństwo publiczne i ochrona przeciwpożarowa</t>
  </si>
  <si>
    <t>Komendy powiatowe policji - wydatki bieżące</t>
  </si>
  <si>
    <t>- pozostałe wydatki bieżące (wpłaty jednostek na fundusz celowy)</t>
  </si>
  <si>
    <t>75412</t>
  </si>
  <si>
    <t>Ochotnicze straże pożarne- wydatki bieżące</t>
  </si>
  <si>
    <t>75414</t>
  </si>
  <si>
    <t>Obrona cywilna - wydatki bieżące</t>
  </si>
  <si>
    <t>-  Pozostałe wydatki bieżące</t>
  </si>
  <si>
    <t>-  zadania z zakresu administracji  rządowej -pozostałe wydatki bieżące</t>
  </si>
  <si>
    <t>75416</t>
  </si>
  <si>
    <t>Straż Miejska</t>
  </si>
  <si>
    <t xml:space="preserve"> - Wydatki majątkowe </t>
  </si>
  <si>
    <t xml:space="preserve">- wydatki bieżące </t>
  </si>
  <si>
    <t xml:space="preserve">     - pozostałe  wydatki bieżące </t>
  </si>
  <si>
    <t xml:space="preserve">- wydatki majatkowe 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</si>
  <si>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</si>
  <si>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</si>
  <si>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</si>
  <si>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</si>
  <si>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</si>
  <si>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t>Pobór podatków, opłat i niepodat</t>
    </r>
    <r>
      <rPr>
        <b/>
        <sz val="6"/>
        <rFont val="Arial CE"/>
        <family val="0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</si>
  <si>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</si>
  <si>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 xml:space="preserve">  - Pochodne od wynagrodzeń</t>
  </si>
  <si>
    <t xml:space="preserve">  - Pozostałe wydatki bieżące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</si>
  <si>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</si>
  <si>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</si>
  <si>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</si>
  <si>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</si>
  <si>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</si>
  <si>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</si>
  <si>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</si>
  <si>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</si>
  <si>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75814</t>
  </si>
  <si>
    <t>Różne rozliczenia finansowe</t>
  </si>
  <si>
    <t>§ 2940</t>
  </si>
  <si>
    <t>Zwrot do budżetu państwa nienależnie pobranej subwencji ogólnej za lata poprzednie</t>
  </si>
  <si>
    <t>75818</t>
  </si>
  <si>
    <t>Rezerwy ogólne i celowe</t>
  </si>
  <si>
    <t>§ 4810</t>
  </si>
  <si>
    <t>Rezerwy</t>
  </si>
  <si>
    <t xml:space="preserve">  - rezerwa ogólna</t>
  </si>
  <si>
    <t xml:space="preserve"> - rezerwa celowa na poręczenia</t>
  </si>
  <si>
    <t>801</t>
  </si>
  <si>
    <t>Oświata i wychowanie</t>
  </si>
  <si>
    <t>80101</t>
  </si>
  <si>
    <t>Szkoły podstawowe</t>
  </si>
  <si>
    <t xml:space="preserve">   - dotacja podmiotowa z budżetu dla niepublicznej  jednostki systemu  oświaty </t>
  </si>
  <si>
    <t>Oddziały przedszkolne w szkołach</t>
  </si>
  <si>
    <t>- wydatki bieżące w tym:</t>
  </si>
  <si>
    <t xml:space="preserve">   - dotacja podmiotowa z budżetu dla  niepublicznej  jednostki systemu  oświaty </t>
  </si>
  <si>
    <t>80104</t>
  </si>
  <si>
    <t>Przedszkola</t>
  </si>
  <si>
    <t xml:space="preserve">   - Dotacja podmiotowa  z budżetu  dla zakładów budżetowych</t>
  </si>
  <si>
    <t xml:space="preserve">   - dotacja celowa przekazana gminie  na zadania bieżące realizowane  na podstawie </t>
  </si>
  <si>
    <t xml:space="preserve">     Porozumień (umów) między jednostkami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</si>
  <si>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</si>
  <si>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</si>
  <si>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</si>
  <si>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</si>
  <si>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</si>
  <si>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</si>
  <si>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</si>
  <si>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</si>
  <si>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</si>
  <si>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Zwalczanie  narkomanii – wydatki bieżące</t>
  </si>
  <si>
    <t>-pozostałe wydatki bieżace</t>
  </si>
  <si>
    <t xml:space="preserve">- pochodne od wynagrodzeń </t>
  </si>
  <si>
    <t>85154</t>
  </si>
  <si>
    <t xml:space="preserve">Przeciwdziałanie alkoholizmowi </t>
  </si>
  <si>
    <t>- wydatki bieżące  w tym:</t>
  </si>
  <si>
    <t xml:space="preserve">        - Dotacja celowa z budżetu na finansowanie lub dofinansowanie zadań  zleconych</t>
  </si>
  <si>
    <t xml:space="preserve">   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</si>
  <si>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</si>
  <si>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</si>
  <si>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</si>
  <si>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>85195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</si>
  <si>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</si>
  <si>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</si>
  <si>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</si>
  <si>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</si>
  <si>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</si>
  <si>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</si>
  <si>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</si>
  <si>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 xml:space="preserve">   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</si>
  <si>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</si>
  <si>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</si>
  <si>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</si>
  <si>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</si>
  <si>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</si>
  <si>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</si>
  <si>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</si>
  <si>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</si>
  <si>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</si>
  <si>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 xml:space="preserve">Pochodne od wynagrodzeń </t>
  </si>
  <si>
    <t>Pozostałe wydatki bieżące</t>
  </si>
  <si>
    <t>85215</t>
  </si>
  <si>
    <t>Dodatki mieszkaniowe -  wydatki bieżące</t>
  </si>
  <si>
    <t>85219</t>
  </si>
  <si>
    <t>Ośrodek Pomocy Społecznej - wydatki bieżące,  w tym:</t>
  </si>
  <si>
    <t>W ramach wydatków w rozdziale 85219 wyodrębnia się wydatki na realizację zadań własnych bieżących  gminy - dotacja celowa z budżetu państwa</t>
  </si>
  <si>
    <t>- wynagrodzenia</t>
  </si>
  <si>
    <t>85228</t>
  </si>
  <si>
    <t xml:space="preserve">Usługi opiekuńcze i specjalistyczne usługi opiekuńcze - wydatki bieżące </t>
  </si>
  <si>
    <t xml:space="preserve">Wydatki na zadania zlecone z zakresu administracji rządowej  - wydatki bieżące </t>
  </si>
  <si>
    <t>Usuwanie skutków klesk żywiołowych – wydatki bieżące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</si>
  <si>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</si>
  <si>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</si>
  <si>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</si>
  <si>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</si>
  <si>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</si>
  <si>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lub dofinansowanie zadań zleconych</t>
  </si>
  <si>
    <t>do realizacji stowarzyszeniom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</si>
  <si>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</si>
  <si>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</si>
  <si>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</si>
  <si>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</si>
  <si>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 xml:space="preserve"> Dotacja dla Warsztatów Terapii Zajęciowej</t>
  </si>
  <si>
    <t>854</t>
  </si>
  <si>
    <t>Edukacyjna opieka wychowawcza</t>
  </si>
  <si>
    <t>85415</t>
  </si>
  <si>
    <t>Pomoc materialna dla uczniów - wydatki bieżące</t>
  </si>
  <si>
    <t>900</t>
  </si>
  <si>
    <t>Gospodarka komunalna i ochrona środowiska</t>
  </si>
  <si>
    <t>90001</t>
  </si>
  <si>
    <t>Gospodarka ściekowa i ochrona wód</t>
  </si>
  <si>
    <t>90002</t>
  </si>
  <si>
    <t xml:space="preserve">Gospodarka odpadami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</si>
  <si>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</si>
  <si>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</si>
  <si>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</si>
  <si>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</si>
  <si>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</si>
  <si>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</si>
  <si>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</si>
  <si>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</si>
  <si>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- pozostałe 'wydatki bieżące</t>
  </si>
  <si>
    <t>90095</t>
  </si>
  <si>
    <t xml:space="preserve">   - wynagrodzenia</t>
  </si>
  <si>
    <t xml:space="preserve">   - pochodne od wynagrodzeń</t>
  </si>
  <si>
    <t>-wydatki majątkowe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</si>
  <si>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</si>
  <si>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</si>
  <si>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</si>
  <si>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</si>
  <si>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</si>
  <si>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>- Dotacja podmiotowa z budżetu dla samorządowej instytucji kultury</t>
  </si>
  <si>
    <t>92116</t>
  </si>
  <si>
    <t>Biblioteka - wydatki bieżące</t>
  </si>
  <si>
    <t>92118</t>
  </si>
  <si>
    <t>Muzea - wydatki bieżące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</si>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</sst>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20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Verdana"/>
      <family val="2"/>
    </font>
    <font>
      <sz val="8"/>
      <color indexed="8"/>
      <name val="Arial CE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color indexed="8"/>
      <name val="Arial Unicode MS"/>
      <family val="0"/>
    </font>
    <font>
      <b/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u val="single"/>
      <sz val="6"/>
      <color indexed="8"/>
      <name val="Verdana"/>
      <family val="2"/>
    </font>
    <font>
      <b/>
      <sz val="6"/>
      <name val="Verdana"/>
      <family val="2"/>
    </font>
    <font>
      <b/>
      <sz val="6"/>
      <name val="Arial CE"/>
      <family val="0"/>
    </font>
    <font>
      <sz val="6"/>
      <name val="Verdana"/>
      <family val="2"/>
    </font>
    <font>
      <sz val="10"/>
      <color indexed="10"/>
      <name val="Arial CE"/>
      <family val="0"/>
    </font>
    <font>
      <b/>
      <i/>
      <sz val="6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85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5" fontId="7" fillId="3" borderId="1" xfId="20" applyNumberFormat="1" applyFont="1" applyFill="1" applyBorder="1" applyAlignment="1">
      <alignment/>
      <protection/>
    </xf>
    <xf numFmtId="165" fontId="7" fillId="3" borderId="2" xfId="20" applyNumberFormat="1" applyFont="1" applyFill="1" applyBorder="1" applyAlignment="1">
      <alignment/>
      <protection/>
    </xf>
    <xf numFmtId="165" fontId="7" fillId="3" borderId="3" xfId="20" applyNumberFormat="1" applyFont="1" applyFill="1" applyBorder="1" applyAlignment="1">
      <alignment horizontal="center"/>
      <protection/>
    </xf>
    <xf numFmtId="165" fontId="8" fillId="3" borderId="3" xfId="20" applyNumberFormat="1" applyFont="1" applyFill="1" applyBorder="1">
      <alignment/>
      <protection/>
    </xf>
    <xf numFmtId="165" fontId="8" fillId="3" borderId="2" xfId="20" applyNumberFormat="1" applyFont="1" applyFill="1" applyBorder="1">
      <alignment/>
      <protection/>
    </xf>
    <xf numFmtId="166" fontId="7" fillId="3" borderId="3" xfId="20" applyNumberFormat="1" applyFont="1" applyFill="1" applyBorder="1" applyAlignment="1">
      <alignment horizontal="center"/>
      <protection/>
    </xf>
    <xf numFmtId="166" fontId="7" fillId="3" borderId="4" xfId="20" applyNumberFormat="1" applyFont="1" applyFill="1" applyBorder="1" applyAlignment="1">
      <alignment horizontal="center"/>
      <protection/>
    </xf>
    <xf numFmtId="166" fontId="7" fillId="3" borderId="2" xfId="20" applyNumberFormat="1" applyFont="1" applyFill="1" applyBorder="1" applyAlignment="1">
      <alignment horizontal="center"/>
      <protection/>
    </xf>
    <xf numFmtId="166" fontId="7" fillId="3" borderId="5" xfId="20" applyNumberFormat="1" applyFont="1" applyFill="1" applyBorder="1" applyAlignment="1">
      <alignment horizontal="center"/>
      <protection/>
    </xf>
    <xf numFmtId="165" fontId="7" fillId="3" borderId="6" xfId="20" applyNumberFormat="1" applyFont="1" applyFill="1" applyBorder="1" applyAlignment="1">
      <alignment/>
      <protection/>
    </xf>
    <xf numFmtId="165" fontId="9" fillId="3" borderId="7" xfId="20" applyNumberFormat="1" applyFont="1" applyFill="1" applyBorder="1" applyAlignment="1">
      <alignment/>
      <protection/>
    </xf>
    <xf numFmtId="164" fontId="7" fillId="3" borderId="0" xfId="0" applyFont="1" applyFill="1" applyBorder="1" applyAlignment="1">
      <alignment horizontal="center"/>
    </xf>
    <xf numFmtId="165" fontId="7" fillId="3" borderId="8" xfId="20" applyNumberFormat="1" applyFont="1" applyFill="1" applyBorder="1" applyAlignment="1">
      <alignment horizontal="center"/>
      <protection/>
    </xf>
    <xf numFmtId="165" fontId="7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 applyAlignment="1">
      <alignment horizontal="center"/>
      <protection/>
    </xf>
    <xf numFmtId="166" fontId="7" fillId="3" borderId="9" xfId="20" applyNumberFormat="1" applyFont="1" applyFill="1" applyBorder="1" applyAlignment="1">
      <alignment horizontal="center"/>
      <protection/>
    </xf>
    <xf numFmtId="166" fontId="7" fillId="3" borderId="0" xfId="20" applyNumberFormat="1" applyFont="1" applyFill="1" applyBorder="1" applyAlignment="1">
      <alignment horizontal="center"/>
      <protection/>
    </xf>
    <xf numFmtId="166" fontId="7" fillId="3" borderId="10" xfId="20" applyNumberFormat="1" applyFont="1" applyFill="1" applyBorder="1" applyAlignment="1">
      <alignment horizontal="center"/>
      <protection/>
    </xf>
    <xf numFmtId="165" fontId="7" fillId="3" borderId="11" xfId="20" applyNumberFormat="1" applyFont="1" applyFill="1" applyBorder="1" applyAlignment="1">
      <alignment/>
      <protection/>
    </xf>
    <xf numFmtId="165" fontId="7" fillId="3" borderId="12" xfId="20" applyNumberFormat="1" applyFont="1" applyFill="1" applyBorder="1" applyAlignment="1">
      <alignment/>
      <protection/>
    </xf>
    <xf numFmtId="165" fontId="7" fillId="3" borderId="7" xfId="20" applyNumberFormat="1" applyFont="1" applyFill="1" applyBorder="1" applyAlignment="1">
      <alignment horizontal="center"/>
      <protection/>
    </xf>
    <xf numFmtId="165" fontId="8" fillId="3" borderId="8" xfId="20" applyNumberFormat="1" applyFont="1" applyFill="1" applyBorder="1">
      <alignment/>
      <protection/>
    </xf>
    <xf numFmtId="165" fontId="8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>
      <alignment/>
      <protection/>
    </xf>
    <xf numFmtId="166" fontId="7" fillId="3" borderId="9" xfId="20" applyNumberFormat="1" applyFont="1" applyFill="1" applyBorder="1">
      <alignment/>
      <protection/>
    </xf>
    <xf numFmtId="166" fontId="7" fillId="3" borderId="0" xfId="20" applyNumberFormat="1" applyFont="1" applyFill="1" applyBorder="1">
      <alignment/>
      <protection/>
    </xf>
    <xf numFmtId="165" fontId="10" fillId="4" borderId="13" xfId="20" applyNumberFormat="1" applyFont="1" applyFill="1" applyBorder="1" applyAlignment="1">
      <alignment horizontal="center"/>
      <protection/>
    </xf>
    <xf numFmtId="165" fontId="10" fillId="4" borderId="14" xfId="20" applyNumberFormat="1" applyFont="1" applyFill="1" applyBorder="1" applyAlignment="1">
      <alignment horizontal="center"/>
      <protection/>
    </xf>
    <xf numFmtId="165" fontId="10" fillId="4" borderId="14" xfId="20" applyNumberFormat="1" applyFont="1" applyFill="1" applyBorder="1">
      <alignment/>
      <protection/>
    </xf>
    <xf numFmtId="165" fontId="10" fillId="4" borderId="15" xfId="20" applyNumberFormat="1" applyFont="1" applyFill="1" applyBorder="1">
      <alignment/>
      <protection/>
    </xf>
    <xf numFmtId="165" fontId="10" fillId="4" borderId="16" xfId="20" applyNumberFormat="1" applyFont="1" applyFill="1" applyBorder="1">
      <alignment/>
      <protection/>
    </xf>
    <xf numFmtId="165" fontId="10" fillId="4" borderId="17" xfId="20" applyNumberFormat="1" applyFont="1" applyFill="1" applyBorder="1">
      <alignment/>
      <protection/>
    </xf>
    <xf numFmtId="165" fontId="10" fillId="2" borderId="6" xfId="20" applyNumberFormat="1" applyFont="1" applyFill="1" applyBorder="1" applyAlignment="1">
      <alignment horizontal="center"/>
      <protection/>
    </xf>
    <xf numFmtId="165" fontId="10" fillId="2" borderId="9" xfId="20" applyNumberFormat="1" applyFont="1" applyFill="1" applyBorder="1" applyAlignment="1">
      <alignment horizontal="center"/>
      <protection/>
    </xf>
    <xf numFmtId="165" fontId="10" fillId="2" borderId="9" xfId="20" applyNumberFormat="1" applyFont="1" applyFill="1" applyBorder="1">
      <alignment/>
      <protection/>
    </xf>
    <xf numFmtId="165" fontId="10" fillId="2" borderId="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11" fillId="2" borderId="8" xfId="20" applyFont="1" applyFill="1" applyBorder="1" applyProtection="1">
      <alignment/>
      <protection locked="0"/>
    </xf>
    <xf numFmtId="165" fontId="11" fillId="2" borderId="9" xfId="20" applyFont="1" applyFill="1" applyBorder="1" applyProtection="1">
      <alignment/>
      <protection locked="0"/>
    </xf>
    <xf numFmtId="165" fontId="11" fillId="2" borderId="0" xfId="20" applyFont="1" applyFill="1" applyBorder="1" applyProtection="1">
      <alignment/>
      <protection locked="0"/>
    </xf>
    <xf numFmtId="165" fontId="10" fillId="2" borderId="8" xfId="20" applyFont="1" applyFill="1" applyBorder="1" applyProtection="1">
      <alignment/>
      <protection locked="0"/>
    </xf>
    <xf numFmtId="165" fontId="10" fillId="2" borderId="10" xfId="20" applyFont="1" applyFill="1" applyBorder="1" applyProtection="1">
      <alignment/>
      <protection locked="0"/>
    </xf>
    <xf numFmtId="167" fontId="7" fillId="2" borderId="8" xfId="20" applyNumberFormat="1" applyFont="1" applyFill="1" applyBorder="1">
      <alignment/>
      <protection/>
    </xf>
    <xf numFmtId="165" fontId="7" fillId="2" borderId="8" xfId="20" applyFont="1" applyFill="1" applyBorder="1" applyProtection="1">
      <alignment/>
      <protection locked="0"/>
    </xf>
    <xf numFmtId="165" fontId="7" fillId="2" borderId="9" xfId="20" applyFont="1" applyFill="1" applyBorder="1" applyProtection="1">
      <alignment/>
      <protection locked="0"/>
    </xf>
    <xf numFmtId="165" fontId="7" fillId="2" borderId="10" xfId="20" applyFont="1" applyFill="1" applyBorder="1" applyProtection="1">
      <alignment/>
      <protection locked="0"/>
    </xf>
    <xf numFmtId="165" fontId="11" fillId="2" borderId="0" xfId="20" applyNumberFormat="1" applyFont="1" applyFill="1" applyBorder="1">
      <alignment/>
      <protection/>
    </xf>
    <xf numFmtId="165" fontId="10" fillId="2" borderId="7" xfId="20" applyNumberFormat="1" applyFont="1" applyFill="1" applyBorder="1" applyAlignment="1">
      <alignment horizontal="center"/>
      <protection/>
    </xf>
    <xf numFmtId="165" fontId="10" fillId="2" borderId="7" xfId="20" applyNumberFormat="1" applyFont="1" applyFill="1" applyBorder="1">
      <alignment/>
      <protection/>
    </xf>
    <xf numFmtId="167" fontId="7" fillId="2" borderId="0" xfId="20" applyNumberFormat="1" applyFont="1" applyFill="1" applyBorder="1">
      <alignment/>
      <protection/>
    </xf>
    <xf numFmtId="165" fontId="10" fillId="4" borderId="18" xfId="20" applyNumberFormat="1" applyFont="1" applyFill="1" applyBorder="1" applyAlignment="1">
      <alignment horizontal="center"/>
      <protection/>
    </xf>
    <xf numFmtId="165" fontId="10" fillId="4" borderId="19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>
      <alignment/>
      <protection/>
    </xf>
    <xf numFmtId="165" fontId="7" fillId="2" borderId="9" xfId="20" applyNumberFormat="1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5" fontId="7" fillId="2" borderId="6" xfId="20" applyNumberFormat="1" applyFont="1" applyFill="1" applyBorder="1" applyAlignment="1">
      <alignment horizontal="center"/>
      <protection/>
    </xf>
    <xf numFmtId="165" fontId="7" fillId="2" borderId="7" xfId="20" applyNumberFormat="1" applyFont="1" applyFill="1" applyBorder="1" applyAlignment="1">
      <alignment horizontal="center"/>
      <protection/>
    </xf>
    <xf numFmtId="167" fontId="7" fillId="2" borderId="9" xfId="20" applyNumberFormat="1" applyFont="1" applyFill="1" applyBorder="1">
      <alignment/>
      <protection/>
    </xf>
    <xf numFmtId="165" fontId="7" fillId="2" borderId="0" xfId="20" applyFont="1" applyFill="1" applyBorder="1" applyProtection="1">
      <alignment/>
      <protection locked="0"/>
    </xf>
    <xf numFmtId="165" fontId="11" fillId="2" borderId="8" xfId="20" applyNumberFormat="1" applyFont="1" applyFill="1" applyBorder="1">
      <alignment/>
      <protection/>
    </xf>
    <xf numFmtId="165" fontId="11" fillId="2" borderId="9" xfId="20" applyNumberFormat="1" applyFont="1" applyFill="1" applyBorder="1">
      <alignment/>
      <protection/>
    </xf>
    <xf numFmtId="165" fontId="7" fillId="5" borderId="8" xfId="20" applyFont="1" applyFill="1" applyBorder="1" applyProtection="1">
      <alignment/>
      <protection locked="0"/>
    </xf>
    <xf numFmtId="165" fontId="7" fillId="5" borderId="9" xfId="20" applyFont="1" applyFill="1" applyBorder="1" applyProtection="1">
      <alignment/>
      <protection locked="0"/>
    </xf>
    <xf numFmtId="165" fontId="7" fillId="5" borderId="10" xfId="20" applyFont="1" applyFill="1" applyBorder="1" applyProtection="1">
      <alignment/>
      <protection locked="0"/>
    </xf>
    <xf numFmtId="165" fontId="12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12" fillId="2" borderId="9" xfId="20" applyFont="1" applyFill="1" applyBorder="1" applyProtection="1">
      <alignment/>
      <protection locked="0"/>
    </xf>
    <xf numFmtId="165" fontId="12" fillId="2" borderId="0" xfId="20" applyFont="1" applyFill="1" applyBorder="1" applyProtection="1">
      <alignment/>
      <protection locked="0"/>
    </xf>
    <xf numFmtId="165" fontId="7" fillId="2" borderId="20" xfId="20" applyNumberFormat="1" applyFont="1" applyFill="1" applyBorder="1" applyAlignment="1">
      <alignment horizontal="center"/>
      <protection/>
    </xf>
    <xf numFmtId="165" fontId="12" fillId="2" borderId="8" xfId="20" applyNumberFormat="1" applyFont="1" applyFill="1" applyBorder="1">
      <alignment/>
      <protection/>
    </xf>
    <xf numFmtId="165" fontId="12" fillId="2" borderId="9" xfId="20" applyNumberFormat="1" applyFont="1" applyFill="1" applyBorder="1">
      <alignment/>
      <protection/>
    </xf>
    <xf numFmtId="165" fontId="7" fillId="2" borderId="10" xfId="20" applyNumberFormat="1" applyFont="1" applyFill="1" applyBorder="1">
      <alignment/>
      <protection/>
    </xf>
    <xf numFmtId="167" fontId="10" fillId="2" borderId="9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10" fillId="2" borderId="20" xfId="20" applyNumberFormat="1" applyFont="1" applyFill="1" applyBorder="1" applyAlignment="1">
      <alignment horizontal="center"/>
      <protection/>
    </xf>
    <xf numFmtId="165" fontId="10" fillId="2" borderId="8" xfId="20" applyNumberFormat="1" applyFont="1" applyFill="1" applyBorder="1" applyAlignment="1">
      <alignment horizontal="center"/>
      <protection/>
    </xf>
    <xf numFmtId="165" fontId="10" fillId="2" borderId="0" xfId="20" applyNumberFormat="1" applyFont="1" applyFill="1" applyBorder="1">
      <alignment/>
      <protection/>
    </xf>
    <xf numFmtId="165" fontId="7" fillId="2" borderId="9" xfId="20" applyNumberFormat="1" applyFont="1" applyFill="1" applyBorder="1" applyAlignment="1">
      <alignment horizontal="center"/>
      <protection/>
    </xf>
    <xf numFmtId="165" fontId="10" fillId="4" borderId="21" xfId="20" applyNumberFormat="1" applyFont="1" applyFill="1" applyBorder="1" applyAlignment="1">
      <alignment horizontal="center"/>
      <protection/>
    </xf>
    <xf numFmtId="165" fontId="10" fillId="4" borderId="22" xfId="20" applyNumberFormat="1" applyFont="1" applyFill="1" applyBorder="1" applyAlignment="1">
      <alignment horizontal="center"/>
      <protection/>
    </xf>
    <xf numFmtId="165" fontId="10" fillId="4" borderId="23" xfId="20" applyNumberFormat="1" applyFont="1" applyFill="1" applyBorder="1" applyAlignment="1">
      <alignment horizontal="center"/>
      <protection/>
    </xf>
    <xf numFmtId="165" fontId="10" fillId="4" borderId="24" xfId="20" applyNumberFormat="1" applyFont="1" applyFill="1" applyBorder="1" applyAlignment="1">
      <alignment horizontal="center"/>
      <protection/>
    </xf>
    <xf numFmtId="164" fontId="7" fillId="4" borderId="22" xfId="0" applyFont="1" applyFill="1" applyBorder="1" applyAlignment="1">
      <alignment horizontal="center"/>
    </xf>
    <xf numFmtId="164" fontId="7" fillId="4" borderId="23" xfId="0" applyFont="1" applyFill="1" applyBorder="1" applyAlignment="1">
      <alignment horizontal="center"/>
    </xf>
    <xf numFmtId="164" fontId="7" fillId="4" borderId="25" xfId="0" applyFont="1" applyFill="1" applyBorder="1" applyAlignment="1">
      <alignment horizontal="center"/>
    </xf>
    <xf numFmtId="165" fontId="10" fillId="4" borderId="11" xfId="20" applyNumberFormat="1" applyFont="1" applyFill="1" applyBorder="1" applyAlignment="1">
      <alignment horizontal="center"/>
      <protection/>
    </xf>
    <xf numFmtId="165" fontId="10" fillId="4" borderId="12" xfId="20" applyNumberFormat="1" applyFont="1" applyFill="1" applyBorder="1" applyAlignment="1">
      <alignment horizontal="center"/>
      <protection/>
    </xf>
    <xf numFmtId="165" fontId="10" fillId="4" borderId="26" xfId="20" applyNumberFormat="1" applyFont="1" applyFill="1" applyBorder="1" applyAlignment="1">
      <alignment horizontal="right"/>
      <protection/>
    </xf>
    <xf numFmtId="165" fontId="10" fillId="4" borderId="12" xfId="20" applyNumberFormat="1" applyFont="1" applyFill="1" applyBorder="1" applyAlignment="1">
      <alignment horizontal="right"/>
      <protection/>
    </xf>
    <xf numFmtId="165" fontId="10" fillId="4" borderId="27" xfId="20" applyNumberFormat="1" applyFont="1" applyFill="1" applyBorder="1" applyAlignment="1">
      <alignment horizontal="right"/>
      <protection/>
    </xf>
    <xf numFmtId="165" fontId="10" fillId="4" borderId="28" xfId="20" applyNumberFormat="1" applyFont="1" applyFill="1" applyBorder="1" applyAlignment="1">
      <alignment horizontal="right"/>
      <protection/>
    </xf>
    <xf numFmtId="165" fontId="13" fillId="2" borderId="8" xfId="0" applyNumberFormat="1" applyFont="1" applyFill="1" applyBorder="1" applyAlignment="1">
      <alignment/>
    </xf>
    <xf numFmtId="165" fontId="10" fillId="2" borderId="8" xfId="20" applyNumberFormat="1" applyFont="1" applyFill="1" applyBorder="1" applyAlignment="1">
      <alignment horizontal="left"/>
      <protection/>
    </xf>
    <xf numFmtId="165" fontId="10" fillId="2" borderId="0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 applyAlignment="1">
      <alignment horizontal="left"/>
      <protection/>
    </xf>
    <xf numFmtId="165" fontId="7" fillId="5" borderId="10" xfId="20" applyNumberFormat="1" applyFont="1" applyFill="1" applyBorder="1">
      <alignment/>
      <protection/>
    </xf>
    <xf numFmtId="167" fontId="10" fillId="2" borderId="8" xfId="20" applyNumberFormat="1" applyFont="1" applyFill="1" applyBorder="1" applyAlignment="1">
      <alignment horizontal="center"/>
      <protection/>
    </xf>
    <xf numFmtId="165" fontId="7" fillId="4" borderId="23" xfId="20" applyNumberFormat="1" applyFont="1" applyFill="1" applyBorder="1">
      <alignment/>
      <protection/>
    </xf>
    <xf numFmtId="165" fontId="7" fillId="4" borderId="24" xfId="20" applyNumberFormat="1" applyFont="1" applyFill="1" applyBorder="1">
      <alignment/>
      <protection/>
    </xf>
    <xf numFmtId="165" fontId="7" fillId="4" borderId="22" xfId="20" applyNumberFormat="1" applyFont="1" applyFill="1" applyBorder="1">
      <alignment/>
      <protection/>
    </xf>
    <xf numFmtId="165" fontId="7" fillId="4" borderId="25" xfId="20" applyNumberFormat="1" applyFont="1" applyFill="1" applyBorder="1">
      <alignment/>
      <protection/>
    </xf>
    <xf numFmtId="165" fontId="10" fillId="4" borderId="20" xfId="20" applyNumberFormat="1" applyFont="1" applyFill="1" applyBorder="1" applyAlignment="1">
      <alignment horizontal="center"/>
      <protection/>
    </xf>
    <xf numFmtId="165" fontId="10" fillId="4" borderId="9" xfId="20" applyNumberFormat="1" applyFont="1" applyFill="1" applyBorder="1" applyAlignment="1">
      <alignment horizontal="center"/>
      <protection/>
    </xf>
    <xf numFmtId="165" fontId="7" fillId="4" borderId="9" xfId="20" applyNumberFormat="1" applyFont="1" applyFill="1" applyBorder="1">
      <alignment/>
      <protection/>
    </xf>
    <xf numFmtId="165" fontId="7" fillId="4" borderId="0" xfId="20" applyNumberFormat="1" applyFont="1" applyFill="1" applyBorder="1">
      <alignment/>
      <protection/>
    </xf>
    <xf numFmtId="165" fontId="7" fillId="4" borderId="8" xfId="20" applyNumberFormat="1" applyFont="1" applyFill="1" applyBorder="1">
      <alignment/>
      <protection/>
    </xf>
    <xf numFmtId="165" fontId="7" fillId="4" borderId="10" xfId="20" applyNumberFormat="1" applyFont="1" applyFill="1" applyBorder="1">
      <alignment/>
      <protection/>
    </xf>
    <xf numFmtId="165" fontId="10" fillId="4" borderId="29" xfId="20" applyNumberFormat="1" applyFont="1" applyFill="1" applyBorder="1" applyAlignment="1">
      <alignment horizontal="center"/>
      <protection/>
    </xf>
    <xf numFmtId="165" fontId="10" fillId="4" borderId="12" xfId="20" applyNumberFormat="1" applyFont="1" applyFill="1" applyBorder="1">
      <alignment/>
      <protection/>
    </xf>
    <xf numFmtId="165" fontId="10" fillId="4" borderId="27" xfId="20" applyNumberFormat="1" applyFont="1" applyFill="1" applyBorder="1">
      <alignment/>
      <protection/>
    </xf>
    <xf numFmtId="165" fontId="10" fillId="4" borderId="26" xfId="20" applyNumberFormat="1" applyFont="1" applyFill="1" applyBorder="1">
      <alignment/>
      <protection/>
    </xf>
    <xf numFmtId="165" fontId="10" fillId="4" borderId="28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165" fontId="10" fillId="2" borderId="9" xfId="20" applyFont="1" applyFill="1" applyBorder="1" applyProtection="1">
      <alignment/>
      <protection locked="0"/>
    </xf>
    <xf numFmtId="167" fontId="10" fillId="2" borderId="8" xfId="20" applyNumberFormat="1" applyFont="1" applyFill="1" applyBorder="1">
      <alignment/>
      <protection/>
    </xf>
    <xf numFmtId="165" fontId="7" fillId="5" borderId="8" xfId="20" applyNumberFormat="1" applyFont="1" applyFill="1" applyBorder="1">
      <alignment/>
      <protection/>
    </xf>
    <xf numFmtId="165" fontId="7" fillId="5" borderId="9" xfId="20" applyNumberFormat="1" applyFont="1" applyFill="1" applyBorder="1">
      <alignment/>
      <protection/>
    </xf>
    <xf numFmtId="165" fontId="10" fillId="2" borderId="30" xfId="20" applyNumberFormat="1" applyFont="1" applyFill="1" applyBorder="1" applyAlignment="1">
      <alignment horizontal="center"/>
      <protection/>
    </xf>
    <xf numFmtId="167" fontId="10" fillId="2" borderId="23" xfId="20" applyNumberFormat="1" applyFont="1" applyFill="1" applyBorder="1" applyAlignment="1">
      <alignment horizontal="center"/>
      <protection/>
    </xf>
    <xf numFmtId="165" fontId="10" fillId="2" borderId="23" xfId="20" applyNumberFormat="1" applyFont="1" applyFill="1" applyBorder="1" applyAlignment="1">
      <alignment horizontal="center"/>
      <protection/>
    </xf>
    <xf numFmtId="165" fontId="10" fillId="2" borderId="23" xfId="20" applyNumberFormat="1" applyFont="1" applyFill="1" applyBorder="1" applyAlignment="1">
      <alignment horizontal="left"/>
      <protection/>
    </xf>
    <xf numFmtId="165" fontId="10" fillId="2" borderId="22" xfId="20" applyNumberFormat="1" applyFont="1" applyFill="1" applyBorder="1">
      <alignment/>
      <protection/>
    </xf>
    <xf numFmtId="165" fontId="10" fillId="2" borderId="23" xfId="20" applyNumberFormat="1" applyFont="1" applyFill="1" applyBorder="1">
      <alignment/>
      <protection/>
    </xf>
    <xf numFmtId="165" fontId="10" fillId="2" borderId="24" xfId="20" applyNumberFormat="1" applyFont="1" applyFill="1" applyBorder="1">
      <alignment/>
      <protection/>
    </xf>
    <xf numFmtId="165" fontId="10" fillId="2" borderId="25" xfId="20" applyNumberFormat="1" applyFont="1" applyFill="1" applyBorder="1">
      <alignment/>
      <protection/>
    </xf>
    <xf numFmtId="165" fontId="7" fillId="2" borderId="9" xfId="20" applyNumberFormat="1" applyFont="1" applyFill="1" applyBorder="1" applyAlignment="1">
      <alignment horizontal="left"/>
      <protection/>
    </xf>
    <xf numFmtId="165" fontId="10" fillId="2" borderId="0" xfId="20" applyFont="1" applyFill="1" applyBorder="1" applyProtection="1">
      <alignment/>
      <protection locked="0"/>
    </xf>
    <xf numFmtId="164" fontId="16" fillId="0" borderId="0" xfId="0" applyFont="1" applyBorder="1" applyAlignment="1">
      <alignment/>
    </xf>
    <xf numFmtId="165" fontId="7" fillId="2" borderId="7" xfId="20" applyNumberFormat="1" applyFont="1" applyFill="1" applyBorder="1">
      <alignment/>
      <protection/>
    </xf>
    <xf numFmtId="165" fontId="12" fillId="2" borderId="8" xfId="20" applyNumberFormat="1" applyFont="1" applyFill="1" applyBorder="1" applyAlignment="1">
      <alignment wrapText="1"/>
      <protection/>
    </xf>
    <xf numFmtId="165" fontId="12" fillId="2" borderId="10" xfId="20" applyFont="1" applyFill="1" applyBorder="1" applyProtection="1">
      <alignment/>
      <protection locked="0"/>
    </xf>
    <xf numFmtId="165" fontId="8" fillId="2" borderId="20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>
      <alignment/>
      <protection/>
    </xf>
    <xf numFmtId="165" fontId="17" fillId="2" borderId="8" xfId="20" applyNumberFormat="1" applyFont="1" applyFill="1" applyBorder="1">
      <alignment/>
      <protection/>
    </xf>
    <xf numFmtId="165" fontId="8" fillId="2" borderId="0" xfId="20" applyNumberFormat="1" applyFont="1" applyFill="1" applyBorder="1">
      <alignment/>
      <protection/>
    </xf>
    <xf numFmtId="165" fontId="8" fillId="2" borderId="9" xfId="20" applyNumberFormat="1" applyFont="1" applyFill="1" applyBorder="1">
      <alignment/>
      <protection/>
    </xf>
    <xf numFmtId="165" fontId="17" fillId="2" borderId="10" xfId="20" applyNumberFormat="1" applyFont="1" applyFill="1" applyBorder="1">
      <alignment/>
      <protection/>
    </xf>
    <xf numFmtId="167" fontId="8" fillId="2" borderId="8" xfId="20" applyNumberFormat="1" applyFont="1" applyFill="1" applyBorder="1">
      <alignment/>
      <protection/>
    </xf>
    <xf numFmtId="165" fontId="8" fillId="2" borderId="10" xfId="20" applyNumberFormat="1" applyFont="1" applyFill="1" applyBorder="1">
      <alignment/>
      <protection/>
    </xf>
    <xf numFmtId="165" fontId="10" fillId="6" borderId="18" xfId="20" applyNumberFormat="1" applyFont="1" applyFill="1" applyBorder="1" applyAlignment="1">
      <alignment horizontal="center"/>
      <protection/>
    </xf>
    <xf numFmtId="165" fontId="10" fillId="6" borderId="14" xfId="20" applyNumberFormat="1" applyFont="1" applyFill="1" applyBorder="1" applyAlignment="1">
      <alignment horizontal="center"/>
      <protection/>
    </xf>
    <xf numFmtId="165" fontId="10" fillId="6" borderId="16" xfId="20" applyNumberFormat="1" applyFont="1" applyFill="1" applyBorder="1">
      <alignment/>
      <protection/>
    </xf>
    <xf numFmtId="165" fontId="10" fillId="6" borderId="14" xfId="20" applyNumberFormat="1" applyFont="1" applyFill="1" applyBorder="1">
      <alignment/>
      <protection/>
    </xf>
    <xf numFmtId="165" fontId="10" fillId="6" borderId="15" xfId="20" applyNumberFormat="1" applyFont="1" applyFill="1" applyBorder="1">
      <alignment/>
      <protection/>
    </xf>
    <xf numFmtId="165" fontId="10" fillId="6" borderId="9" xfId="20" applyNumberFormat="1" applyFont="1" applyFill="1" applyBorder="1">
      <alignment/>
      <protection/>
    </xf>
    <xf numFmtId="165" fontId="10" fillId="6" borderId="10" xfId="20" applyNumberFormat="1" applyFont="1" applyFill="1" applyBorder="1">
      <alignment/>
      <protection/>
    </xf>
    <xf numFmtId="164" fontId="10" fillId="2" borderId="9" xfId="20" applyNumberFormat="1" applyFont="1" applyFill="1" applyBorder="1" applyAlignment="1">
      <alignment horizontal="left"/>
      <protection/>
    </xf>
    <xf numFmtId="164" fontId="10" fillId="2" borderId="8" xfId="20" applyNumberFormat="1" applyFont="1" applyFill="1" applyBorder="1" applyAlignment="1">
      <alignment horizontal="left"/>
      <protection/>
    </xf>
    <xf numFmtId="165" fontId="11" fillId="2" borderId="10" xfId="20" applyFont="1" applyFill="1" applyBorder="1" applyProtection="1">
      <alignment/>
      <protection locked="0"/>
    </xf>
    <xf numFmtId="165" fontId="10" fillId="4" borderId="24" xfId="20" applyNumberFormat="1" applyFont="1" applyFill="1" applyBorder="1">
      <alignment/>
      <protection/>
    </xf>
    <xf numFmtId="167" fontId="7" fillId="2" borderId="9" xfId="20" applyNumberFormat="1" applyFont="1" applyFill="1" applyBorder="1" applyAlignment="1">
      <alignment horizontal="center"/>
      <protection/>
    </xf>
    <xf numFmtId="164" fontId="7" fillId="0" borderId="6" xfId="0" applyFont="1" applyBorder="1" applyAlignment="1">
      <alignment/>
    </xf>
    <xf numFmtId="165" fontId="7" fillId="2" borderId="0" xfId="20" applyNumberFormat="1" applyFont="1" applyFill="1" applyBorder="1" applyAlignment="1">
      <alignment horizontal="center"/>
      <protection/>
    </xf>
    <xf numFmtId="167" fontId="10" fillId="2" borderId="0" xfId="20" applyNumberFormat="1" applyFont="1" applyFill="1" applyBorder="1" applyAlignment="1">
      <alignment horizontal="center"/>
      <protection/>
    </xf>
    <xf numFmtId="165" fontId="7" fillId="2" borderId="31" xfId="20" applyNumberFormat="1" applyFont="1" applyFill="1" applyBorder="1" applyAlignment="1">
      <alignment horizontal="center"/>
      <protection/>
    </xf>
    <xf numFmtId="165" fontId="7" fillId="2" borderId="32" xfId="20" applyNumberFormat="1" applyFont="1" applyFill="1" applyBorder="1">
      <alignment/>
      <protection/>
    </xf>
    <xf numFmtId="165" fontId="7" fillId="2" borderId="33" xfId="20" applyNumberFormat="1" applyFont="1" applyFill="1" applyBorder="1">
      <alignment/>
      <protection/>
    </xf>
    <xf numFmtId="167" fontId="7" fillId="2" borderId="33" xfId="20" applyNumberFormat="1" applyFont="1" applyFill="1" applyBorder="1">
      <alignment/>
      <protection/>
    </xf>
    <xf numFmtId="165" fontId="7" fillId="2" borderId="33" xfId="20" applyFont="1" applyFill="1" applyBorder="1" applyProtection="1">
      <alignment/>
      <protection locked="0"/>
    </xf>
    <xf numFmtId="165" fontId="7" fillId="2" borderId="34" xfId="20" applyFont="1" applyFill="1" applyBorder="1" applyProtection="1">
      <alignment/>
      <protection locked="0"/>
    </xf>
    <xf numFmtId="165" fontId="7" fillId="2" borderId="32" xfId="20" applyFont="1" applyFill="1" applyBorder="1" applyProtection="1">
      <alignment/>
      <protection locked="0"/>
    </xf>
    <xf numFmtId="165" fontId="7" fillId="5" borderId="33" xfId="20" applyFont="1" applyFill="1" applyBorder="1" applyProtection="1">
      <alignment/>
      <protection locked="0"/>
    </xf>
    <xf numFmtId="165" fontId="7" fillId="5" borderId="34" xfId="20" applyFont="1" applyFill="1" applyBorder="1" applyProtection="1">
      <alignment/>
      <protection locked="0"/>
    </xf>
    <xf numFmtId="165" fontId="7" fillId="5" borderId="35" xfId="20" applyFont="1" applyFill="1" applyBorder="1" applyProtection="1">
      <alignment/>
      <protection locked="0"/>
    </xf>
    <xf numFmtId="165" fontId="18" fillId="3" borderId="36" xfId="20" applyNumberFormat="1" applyFont="1" applyFill="1" applyBorder="1" applyAlignment="1">
      <alignment horizontal="center"/>
      <protection/>
    </xf>
    <xf numFmtId="165" fontId="18" fillId="3" borderId="2" xfId="20" applyNumberFormat="1" applyFont="1" applyFill="1" applyBorder="1">
      <alignment/>
      <protection/>
    </xf>
    <xf numFmtId="165" fontId="18" fillId="3" borderId="37" xfId="20" applyNumberFormat="1" applyFont="1" applyFill="1" applyBorder="1">
      <alignment/>
      <protection/>
    </xf>
    <xf numFmtId="165" fontId="18" fillId="3" borderId="3" xfId="20" applyNumberFormat="1" applyFont="1" applyFill="1" applyBorder="1">
      <alignment/>
      <protection/>
    </xf>
    <xf numFmtId="165" fontId="18" fillId="3" borderId="4" xfId="20" applyNumberFormat="1" applyFont="1" applyFill="1" applyBorder="1">
      <alignment/>
      <protection/>
    </xf>
    <xf numFmtId="165" fontId="18" fillId="3" borderId="38" xfId="20" applyNumberFormat="1" applyFont="1" applyFill="1" applyBorder="1" applyAlignment="1">
      <alignment horizontal="center"/>
      <protection/>
    </xf>
    <xf numFmtId="165" fontId="18" fillId="3" borderId="39" xfId="20" applyNumberFormat="1" applyFont="1" applyFill="1" applyBorder="1" applyAlignment="1">
      <alignment horizontal="center"/>
      <protection/>
    </xf>
    <xf numFmtId="165" fontId="18" fillId="3" borderId="32" xfId="20" applyNumberFormat="1" applyFont="1" applyFill="1" applyBorder="1">
      <alignment/>
      <protection/>
    </xf>
    <xf numFmtId="165" fontId="19" fillId="3" borderId="40" xfId="20" applyNumberFormat="1" applyFont="1" applyFill="1" applyBorder="1">
      <alignment/>
      <protection/>
    </xf>
    <xf numFmtId="165" fontId="19" fillId="3" borderId="32" xfId="20" applyNumberFormat="1" applyFont="1" applyFill="1" applyBorder="1">
      <alignment/>
      <protection/>
    </xf>
    <xf numFmtId="165" fontId="19" fillId="3" borderId="33" xfId="20" applyNumberFormat="1" applyFont="1" applyFill="1" applyBorder="1">
      <alignment/>
      <protection/>
    </xf>
    <xf numFmtId="165" fontId="19" fillId="3" borderId="34" xfId="20" applyNumberFormat="1" applyFont="1" applyFill="1" applyBorder="1">
      <alignment/>
      <protection/>
    </xf>
    <xf numFmtId="165" fontId="19" fillId="3" borderId="41" xfId="20" applyNumberFormat="1" applyFont="1" applyFill="1" applyBorder="1" applyAlignment="1">
      <alignment horizontal="center"/>
      <protection/>
    </xf>
    <xf numFmtId="165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2"/>
  <sheetViews>
    <sheetView tabSelected="1" zoomScale="140" zoomScaleNormal="140" workbookViewId="0" topLeftCell="I1">
      <selection activeCell="M252" sqref="M252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53.625" style="1" customWidth="1"/>
    <col min="5" max="8" width="0" style="1" hidden="1" customWidth="1"/>
    <col min="9" max="9" width="10.375" style="1" customWidth="1"/>
    <col min="10" max="10" width="10.25390625" style="1" customWidth="1"/>
    <col min="11" max="11" width="10.875" style="1" customWidth="1"/>
    <col min="12" max="12" width="12.375" style="1" customWidth="1"/>
    <col min="13" max="13" width="18.125" style="1" customWidth="1"/>
    <col min="14" max="14" width="11.00390625" style="1" customWidth="1"/>
    <col min="15" max="16384" width="9.0039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L1" s="3"/>
    </row>
    <row r="2" spans="1:8" ht="12.75">
      <c r="A2" s="4" t="s">
        <v>0</v>
      </c>
      <c r="B2" s="5"/>
      <c r="C2" s="5"/>
      <c r="D2" s="5"/>
      <c r="E2" s="5"/>
      <c r="F2" s="5"/>
      <c r="G2" s="5"/>
      <c r="H2" s="5"/>
    </row>
    <row r="3" spans="1:8" ht="12.75">
      <c r="A3" s="4" t="s">
        <v>1</v>
      </c>
      <c r="B3" s="5"/>
      <c r="C3" s="5"/>
      <c r="D3" s="5"/>
      <c r="E3" s="5"/>
      <c r="F3" s="5"/>
      <c r="G3" s="5"/>
      <c r="H3" s="5"/>
    </row>
    <row r="4" spans="1:8" ht="12.75">
      <c r="A4" s="4"/>
      <c r="B4" s="5"/>
      <c r="C4" s="5"/>
      <c r="D4" s="5"/>
      <c r="E4" s="5"/>
      <c r="F4" s="5"/>
      <c r="G4" s="5"/>
      <c r="H4" s="5"/>
    </row>
    <row r="5" spans="1:11" ht="12.75">
      <c r="A5" s="6" t="s">
        <v>2</v>
      </c>
      <c r="B5" s="7"/>
      <c r="C5" s="8"/>
      <c r="D5" s="9"/>
      <c r="E5" s="10"/>
      <c r="F5" s="11" t="s">
        <v>3</v>
      </c>
      <c r="G5" s="12" t="s">
        <v>4</v>
      </c>
      <c r="H5" s="13" t="s">
        <v>5</v>
      </c>
      <c r="I5" s="11" t="s">
        <v>6</v>
      </c>
      <c r="J5" s="12" t="s">
        <v>7</v>
      </c>
      <c r="K5" s="14" t="s">
        <v>6</v>
      </c>
    </row>
    <row r="6" spans="1:11" ht="12.75">
      <c r="A6" s="15"/>
      <c r="B6" s="16" t="s">
        <v>8</v>
      </c>
      <c r="C6" s="17"/>
      <c r="D6" s="18" t="s">
        <v>9</v>
      </c>
      <c r="E6" s="19"/>
      <c r="F6" s="20" t="s">
        <v>10</v>
      </c>
      <c r="G6" s="21" t="s">
        <v>11</v>
      </c>
      <c r="H6" s="22" t="s">
        <v>11</v>
      </c>
      <c r="I6" s="20" t="s">
        <v>12</v>
      </c>
      <c r="J6" s="21" t="s">
        <v>13</v>
      </c>
      <c r="K6" s="23" t="s">
        <v>14</v>
      </c>
    </row>
    <row r="7" spans="1:11" ht="12.75">
      <c r="A7" s="24"/>
      <c r="B7" s="25"/>
      <c r="C7" s="26" t="s">
        <v>15</v>
      </c>
      <c r="D7" s="27"/>
      <c r="E7" s="28"/>
      <c r="F7" s="29"/>
      <c r="G7" s="30"/>
      <c r="H7" s="31"/>
      <c r="I7" s="20" t="s">
        <v>16</v>
      </c>
      <c r="J7" s="21"/>
      <c r="K7" s="23" t="s">
        <v>17</v>
      </c>
    </row>
    <row r="8" spans="1:11" ht="12.75">
      <c r="A8" s="32" t="s">
        <v>18</v>
      </c>
      <c r="B8" s="33" t="s">
        <v>19</v>
      </c>
      <c r="C8" s="33"/>
      <c r="D8" s="33"/>
      <c r="E8" s="33"/>
      <c r="F8" s="34">
        <f>F9+F11+F13</f>
        <v>42100</v>
      </c>
      <c r="G8" s="34">
        <v>13400</v>
      </c>
      <c r="H8" s="35">
        <v>0</v>
      </c>
      <c r="I8" s="36">
        <f>I9+I11+I13</f>
        <v>53000</v>
      </c>
      <c r="J8" s="36">
        <f>J9+J11+J13</f>
        <v>223819</v>
      </c>
      <c r="K8" s="37">
        <f>K9+K11+K13</f>
        <v>276819</v>
      </c>
    </row>
    <row r="9" spans="1:11" ht="12.75">
      <c r="A9" s="38"/>
      <c r="B9" s="39" t="s">
        <v>20</v>
      </c>
      <c r="C9" s="40"/>
      <c r="D9" s="41" t="s">
        <v>21</v>
      </c>
      <c r="E9" s="42"/>
      <c r="F9" s="43">
        <v>24000</v>
      </c>
      <c r="G9" s="44">
        <v>13400</v>
      </c>
      <c r="H9" s="45">
        <v>0</v>
      </c>
      <c r="I9" s="46">
        <f>I10</f>
        <v>22400</v>
      </c>
      <c r="J9" s="46">
        <f>J10</f>
        <v>0</v>
      </c>
      <c r="K9" s="47">
        <f>K10</f>
        <v>22400</v>
      </c>
    </row>
    <row r="10" spans="1:11" ht="12.75">
      <c r="A10" s="38"/>
      <c r="B10" s="40"/>
      <c r="C10" s="40"/>
      <c r="D10" s="48" t="s">
        <v>22</v>
      </c>
      <c r="E10" s="42"/>
      <c r="F10" s="43"/>
      <c r="G10" s="44"/>
      <c r="H10" s="45"/>
      <c r="I10" s="49">
        <v>22400</v>
      </c>
      <c r="J10" s="50">
        <v>0</v>
      </c>
      <c r="K10" s="51">
        <f>I10+J10</f>
        <v>22400</v>
      </c>
    </row>
    <row r="11" spans="1:11" ht="12.75">
      <c r="A11" s="38"/>
      <c r="B11" s="39" t="s">
        <v>23</v>
      </c>
      <c r="C11" s="40"/>
      <c r="D11" s="41" t="s">
        <v>24</v>
      </c>
      <c r="E11" s="52"/>
      <c r="F11" s="43">
        <v>2600</v>
      </c>
      <c r="G11" s="44">
        <v>0</v>
      </c>
      <c r="H11" s="45">
        <v>0</v>
      </c>
      <c r="I11" s="46">
        <f>I12</f>
        <v>1080</v>
      </c>
      <c r="J11" s="46">
        <f>J12</f>
        <v>0</v>
      </c>
      <c r="K11" s="47">
        <f>K12</f>
        <v>1080</v>
      </c>
    </row>
    <row r="12" spans="1:11" ht="12.75">
      <c r="A12" s="38"/>
      <c r="B12" s="39"/>
      <c r="C12" s="40"/>
      <c r="D12" s="48" t="s">
        <v>22</v>
      </c>
      <c r="E12" s="52"/>
      <c r="F12" s="43"/>
      <c r="G12" s="44"/>
      <c r="H12" s="45"/>
      <c r="I12" s="49">
        <v>1080</v>
      </c>
      <c r="J12" s="50">
        <v>0</v>
      </c>
      <c r="K12" s="51">
        <f>I12+J12</f>
        <v>1080</v>
      </c>
    </row>
    <row r="13" spans="1:11" ht="12.75">
      <c r="A13" s="38"/>
      <c r="B13" s="39" t="s">
        <v>25</v>
      </c>
      <c r="C13" s="40"/>
      <c r="D13" s="41" t="s">
        <v>26</v>
      </c>
      <c r="E13" s="52"/>
      <c r="F13" s="43">
        <v>15500</v>
      </c>
      <c r="G13" s="44">
        <v>0</v>
      </c>
      <c r="H13" s="45">
        <v>0</v>
      </c>
      <c r="I13" s="46">
        <f>I14</f>
        <v>29520</v>
      </c>
      <c r="J13" s="46">
        <f>J14</f>
        <v>223819</v>
      </c>
      <c r="K13" s="47">
        <f>K14</f>
        <v>253339</v>
      </c>
    </row>
    <row r="14" spans="1:11" ht="12.75">
      <c r="A14" s="38"/>
      <c r="B14" s="53"/>
      <c r="C14" s="54"/>
      <c r="D14" s="55" t="s">
        <v>22</v>
      </c>
      <c r="E14" s="52"/>
      <c r="F14" s="43"/>
      <c r="G14" s="44"/>
      <c r="H14" s="45"/>
      <c r="I14" s="49">
        <v>29520</v>
      </c>
      <c r="J14" s="50">
        <v>223819</v>
      </c>
      <c r="K14" s="51">
        <f>I14+J14</f>
        <v>253339</v>
      </c>
    </row>
    <row r="15" spans="1:11" ht="12.75">
      <c r="A15" s="56" t="s">
        <v>27</v>
      </c>
      <c r="B15" s="57" t="s">
        <v>28</v>
      </c>
      <c r="C15" s="57"/>
      <c r="D15" s="57"/>
      <c r="E15" s="57"/>
      <c r="F15" s="34" t="e">
        <f>F17+F18</f>
        <v>#REF!</v>
      </c>
      <c r="G15" s="34">
        <v>0</v>
      </c>
      <c r="H15" s="35">
        <v>0</v>
      </c>
      <c r="I15" s="36">
        <f>I16+I18</f>
        <v>9361820</v>
      </c>
      <c r="J15" s="36">
        <f>J16+J18</f>
        <v>0</v>
      </c>
      <c r="K15" s="37">
        <f>K16+K18</f>
        <v>9361820</v>
      </c>
    </row>
    <row r="16" spans="1:11" ht="12.75">
      <c r="A16" s="38"/>
      <c r="B16" s="53" t="s">
        <v>29</v>
      </c>
      <c r="C16" s="41"/>
      <c r="D16" s="40" t="s">
        <v>30</v>
      </c>
      <c r="E16" s="42"/>
      <c r="F16" s="58"/>
      <c r="G16" s="59"/>
      <c r="H16" s="42"/>
      <c r="I16" s="41">
        <f>I17</f>
        <v>11000</v>
      </c>
      <c r="J16" s="41">
        <f>J17</f>
        <v>0</v>
      </c>
      <c r="K16" s="60">
        <f>K17</f>
        <v>11000</v>
      </c>
    </row>
    <row r="17" spans="1:11" ht="12.75">
      <c r="A17" s="61"/>
      <c r="B17" s="62"/>
      <c r="C17" s="58"/>
      <c r="D17" s="63" t="s">
        <v>22</v>
      </c>
      <c r="E17" s="42"/>
      <c r="F17" s="49">
        <v>11000</v>
      </c>
      <c r="G17" s="50">
        <v>0</v>
      </c>
      <c r="H17" s="64">
        <v>0</v>
      </c>
      <c r="I17" s="49">
        <v>11000</v>
      </c>
      <c r="J17" s="50">
        <v>0</v>
      </c>
      <c r="K17" s="51">
        <f>I17+J17</f>
        <v>11000</v>
      </c>
    </row>
    <row r="18" spans="1:11" ht="12.75">
      <c r="A18" s="38"/>
      <c r="B18" s="53" t="s">
        <v>31</v>
      </c>
      <c r="C18" s="41"/>
      <c r="D18" s="40" t="s">
        <v>32</v>
      </c>
      <c r="E18" s="52"/>
      <c r="F18" s="65" t="e">
        <f>#REF!</f>
        <v>#REF!</v>
      </c>
      <c r="G18" s="66">
        <v>0</v>
      </c>
      <c r="H18" s="52">
        <v>0</v>
      </c>
      <c r="I18" s="41">
        <f>I19+I20</f>
        <v>9350820</v>
      </c>
      <c r="J18" s="41">
        <f>J19+J20</f>
        <v>0</v>
      </c>
      <c r="K18" s="60">
        <f>K19+K20</f>
        <v>9350820</v>
      </c>
    </row>
    <row r="19" spans="1:11" ht="12.75">
      <c r="A19" s="38"/>
      <c r="B19" s="53"/>
      <c r="C19" s="41"/>
      <c r="D19" s="63" t="s">
        <v>33</v>
      </c>
      <c r="E19" s="42"/>
      <c r="F19" s="49">
        <v>835000</v>
      </c>
      <c r="G19" s="50">
        <v>0</v>
      </c>
      <c r="H19" s="64">
        <v>0</v>
      </c>
      <c r="I19" s="67">
        <v>6580820</v>
      </c>
      <c r="J19" s="68">
        <v>201500</v>
      </c>
      <c r="K19" s="69">
        <f>I19+J19</f>
        <v>6782320</v>
      </c>
    </row>
    <row r="20" spans="1:11" ht="12.75">
      <c r="A20" s="38"/>
      <c r="B20" s="53"/>
      <c r="C20" s="41"/>
      <c r="D20" s="59" t="s">
        <v>34</v>
      </c>
      <c r="E20" s="70"/>
      <c r="F20" s="71" t="e">
        <f>F21+#REF!</f>
        <v>#REF!</v>
      </c>
      <c r="G20" s="72">
        <v>0</v>
      </c>
      <c r="H20" s="73">
        <v>0</v>
      </c>
      <c r="I20" s="49">
        <f>I21</f>
        <v>2770000</v>
      </c>
      <c r="J20" s="50">
        <f>J21</f>
        <v>-201500</v>
      </c>
      <c r="K20" s="51">
        <f>K21</f>
        <v>2568500</v>
      </c>
    </row>
    <row r="21" spans="1:11" ht="12.75">
      <c r="A21" s="38"/>
      <c r="B21" s="53"/>
      <c r="C21" s="41"/>
      <c r="D21" s="59" t="s">
        <v>35</v>
      </c>
      <c r="E21" s="42"/>
      <c r="F21" s="49">
        <v>1125000</v>
      </c>
      <c r="G21" s="50">
        <v>0</v>
      </c>
      <c r="H21" s="64">
        <v>0</v>
      </c>
      <c r="I21" s="49">
        <v>2770000</v>
      </c>
      <c r="J21" s="50">
        <v>-201500</v>
      </c>
      <c r="K21" s="51">
        <f>I21+J21</f>
        <v>2568500</v>
      </c>
    </row>
    <row r="22" spans="1:11" ht="12.75">
      <c r="A22" s="56" t="s">
        <v>36</v>
      </c>
      <c r="B22" s="57" t="s">
        <v>37</v>
      </c>
      <c r="C22" s="57"/>
      <c r="D22" s="57"/>
      <c r="E22" s="57"/>
      <c r="F22" s="34" t="e">
        <f>F23+#REF!+#REF!</f>
        <v>#REF!</v>
      </c>
      <c r="G22" s="34">
        <v>0</v>
      </c>
      <c r="H22" s="35">
        <v>0</v>
      </c>
      <c r="I22" s="36">
        <f>I23+I27</f>
        <v>885000</v>
      </c>
      <c r="J22" s="36">
        <f>J23+J27</f>
        <v>0</v>
      </c>
      <c r="K22" s="37">
        <f>K23+K27</f>
        <v>885000</v>
      </c>
    </row>
    <row r="23" spans="1:11" ht="12.75">
      <c r="A23" s="74"/>
      <c r="B23" s="39" t="s">
        <v>38</v>
      </c>
      <c r="C23" s="40"/>
      <c r="D23" s="41" t="s">
        <v>39</v>
      </c>
      <c r="E23" s="52"/>
      <c r="F23" s="65" t="e">
        <f>F24+F25</f>
        <v>#REF!</v>
      </c>
      <c r="G23" s="66">
        <v>0</v>
      </c>
      <c r="H23" s="52">
        <v>0</v>
      </c>
      <c r="I23" s="41">
        <f>I24+I25</f>
        <v>840000</v>
      </c>
      <c r="J23" s="41">
        <f>J24+J25</f>
        <v>0</v>
      </c>
      <c r="K23" s="60">
        <f>K24+K25</f>
        <v>840000</v>
      </c>
    </row>
    <row r="24" spans="1:11" ht="12.75">
      <c r="A24" s="74"/>
      <c r="B24" s="39"/>
      <c r="C24" s="40"/>
      <c r="D24" s="48" t="s">
        <v>33</v>
      </c>
      <c r="E24" s="42"/>
      <c r="F24" s="49">
        <v>150000</v>
      </c>
      <c r="G24" s="50">
        <v>0</v>
      </c>
      <c r="H24" s="64">
        <v>0</v>
      </c>
      <c r="I24" s="67">
        <v>650000</v>
      </c>
      <c r="J24" s="68">
        <v>0</v>
      </c>
      <c r="K24" s="69">
        <f>I24+J24</f>
        <v>650000</v>
      </c>
    </row>
    <row r="25" spans="1:11" ht="12.75">
      <c r="A25" s="74"/>
      <c r="B25" s="39"/>
      <c r="C25" s="40"/>
      <c r="D25" s="58" t="s">
        <v>34</v>
      </c>
      <c r="E25" s="42"/>
      <c r="F25" s="75" t="e">
        <f>F26+#REF!</f>
        <v>#REF!</v>
      </c>
      <c r="G25" s="76">
        <v>0</v>
      </c>
      <c r="H25" s="70">
        <v>0</v>
      </c>
      <c r="I25" s="58">
        <f>I26</f>
        <v>190000</v>
      </c>
      <c r="J25" s="58">
        <f>J26</f>
        <v>0</v>
      </c>
      <c r="K25" s="77">
        <f>K26</f>
        <v>190000</v>
      </c>
    </row>
    <row r="26" spans="1:11" ht="12.75">
      <c r="A26" s="74"/>
      <c r="B26" s="39"/>
      <c r="C26" s="40"/>
      <c r="D26" s="58" t="s">
        <v>40</v>
      </c>
      <c r="E26" s="42"/>
      <c r="F26" s="49">
        <v>150000</v>
      </c>
      <c r="G26" s="50">
        <v>0</v>
      </c>
      <c r="H26" s="64">
        <v>0</v>
      </c>
      <c r="I26" s="49">
        <v>190000</v>
      </c>
      <c r="J26" s="50">
        <v>0</v>
      </c>
      <c r="K26" s="77">
        <f>I26+J26</f>
        <v>190000</v>
      </c>
    </row>
    <row r="27" spans="1:11" ht="12.75">
      <c r="A27" s="74"/>
      <c r="B27" s="78">
        <v>70095</v>
      </c>
      <c r="C27" s="40"/>
      <c r="D27" s="41" t="s">
        <v>26</v>
      </c>
      <c r="E27" s="42"/>
      <c r="F27" s="49"/>
      <c r="G27" s="50"/>
      <c r="H27" s="64"/>
      <c r="I27" s="46">
        <v>45000</v>
      </c>
      <c r="J27" s="46">
        <v>0</v>
      </c>
      <c r="K27" s="60">
        <v>45000</v>
      </c>
    </row>
    <row r="28" spans="1:11" ht="12.75">
      <c r="A28" s="56" t="s">
        <v>41</v>
      </c>
      <c r="B28" s="33" t="s">
        <v>42</v>
      </c>
      <c r="C28" s="33"/>
      <c r="D28" s="33"/>
      <c r="E28" s="33"/>
      <c r="F28" s="36">
        <v>150000</v>
      </c>
      <c r="G28" s="34">
        <v>0</v>
      </c>
      <c r="H28" s="35">
        <v>0</v>
      </c>
      <c r="I28" s="36">
        <f>I29</f>
        <v>205490</v>
      </c>
      <c r="J28" s="36">
        <f>J29</f>
        <v>0</v>
      </c>
      <c r="K28" s="37">
        <f>K29</f>
        <v>205490</v>
      </c>
    </row>
    <row r="29" spans="1:11" ht="12.75">
      <c r="A29" s="38"/>
      <c r="B29" s="39" t="s">
        <v>43</v>
      </c>
      <c r="C29" s="40"/>
      <c r="D29" s="41" t="s">
        <v>44</v>
      </c>
      <c r="E29" s="52"/>
      <c r="F29" s="43">
        <v>150000</v>
      </c>
      <c r="G29" s="44">
        <v>0</v>
      </c>
      <c r="H29" s="45">
        <v>0</v>
      </c>
      <c r="I29" s="46">
        <f>I30</f>
        <v>205490</v>
      </c>
      <c r="J29" s="46">
        <f>J30</f>
        <v>0</v>
      </c>
      <c r="K29" s="47">
        <f>K30</f>
        <v>205490</v>
      </c>
    </row>
    <row r="30" spans="1:11" ht="12.75">
      <c r="A30" s="38"/>
      <c r="B30" s="39"/>
      <c r="C30" s="40"/>
      <c r="D30" s="48" t="s">
        <v>45</v>
      </c>
      <c r="E30" s="52"/>
      <c r="F30" s="43"/>
      <c r="G30" s="44"/>
      <c r="H30" s="45"/>
      <c r="I30" s="49">
        <v>205490</v>
      </c>
      <c r="J30" s="50">
        <v>0</v>
      </c>
      <c r="K30" s="51">
        <f>I30+J30</f>
        <v>205490</v>
      </c>
    </row>
    <row r="31" spans="1:11" ht="12.75">
      <c r="A31" s="56" t="s">
        <v>46</v>
      </c>
      <c r="B31" s="33" t="s">
        <v>47</v>
      </c>
      <c r="C31" s="33"/>
      <c r="D31" s="33"/>
      <c r="E31" s="33"/>
      <c r="F31" s="36" t="e">
        <f>F32+F37+F39+F45</f>
        <v>#REF!</v>
      </c>
      <c r="G31" s="34">
        <v>0</v>
      </c>
      <c r="H31" s="35">
        <v>0</v>
      </c>
      <c r="I31" s="36">
        <f>I32+I36+I39+I45</f>
        <v>7437134</v>
      </c>
      <c r="J31" s="36">
        <f>J32+J36+J39+J45</f>
        <v>15000</v>
      </c>
      <c r="K31" s="37">
        <f>K32+K36+K39+K45</f>
        <v>7452134</v>
      </c>
    </row>
    <row r="32" spans="1:11" ht="12.75">
      <c r="A32" s="38"/>
      <c r="B32" s="39" t="s">
        <v>48</v>
      </c>
      <c r="C32" s="40"/>
      <c r="D32" s="41" t="s">
        <v>49</v>
      </c>
      <c r="E32" s="52"/>
      <c r="F32" s="65">
        <f>F33+F34+F35</f>
        <v>243300</v>
      </c>
      <c r="G32" s="66">
        <v>0</v>
      </c>
      <c r="H32" s="52">
        <v>0</v>
      </c>
      <c r="I32" s="41">
        <f>I33+I34+I35</f>
        <v>247100</v>
      </c>
      <c r="J32" s="41">
        <f>J33+J34+J35</f>
        <v>0</v>
      </c>
      <c r="K32" s="60">
        <f>K33+K34+K35</f>
        <v>247100</v>
      </c>
    </row>
    <row r="33" spans="1:13" ht="12.75">
      <c r="A33" s="74"/>
      <c r="B33" s="58"/>
      <c r="C33" s="58"/>
      <c r="D33" s="58" t="s">
        <v>50</v>
      </c>
      <c r="E33" s="42"/>
      <c r="F33" s="49">
        <v>195000</v>
      </c>
      <c r="G33" s="50">
        <v>0</v>
      </c>
      <c r="H33" s="64">
        <v>0</v>
      </c>
      <c r="I33" s="49">
        <v>206171</v>
      </c>
      <c r="J33" s="50">
        <v>0</v>
      </c>
      <c r="K33" s="51">
        <f>I33+J33</f>
        <v>206171</v>
      </c>
      <c r="M33" s="52"/>
    </row>
    <row r="34" spans="1:11" ht="12.75">
      <c r="A34" s="74"/>
      <c r="B34" s="79"/>
      <c r="C34" s="58"/>
      <c r="D34" s="58" t="s">
        <v>51</v>
      </c>
      <c r="E34" s="42"/>
      <c r="F34" s="49">
        <v>43300</v>
      </c>
      <c r="G34" s="50">
        <v>0</v>
      </c>
      <c r="H34" s="64">
        <v>0</v>
      </c>
      <c r="I34" s="49">
        <v>33400</v>
      </c>
      <c r="J34" s="50">
        <v>2179</v>
      </c>
      <c r="K34" s="51">
        <f>I34+J34</f>
        <v>35579</v>
      </c>
    </row>
    <row r="35" spans="1:11" ht="12.75">
      <c r="A35" s="74"/>
      <c r="B35" s="79"/>
      <c r="C35" s="58"/>
      <c r="D35" s="58" t="s">
        <v>45</v>
      </c>
      <c r="E35" s="42"/>
      <c r="F35" s="49">
        <v>5000</v>
      </c>
      <c r="G35" s="50">
        <v>0</v>
      </c>
      <c r="H35" s="64">
        <v>0</v>
      </c>
      <c r="I35" s="49">
        <v>7529</v>
      </c>
      <c r="J35" s="50">
        <v>-2179</v>
      </c>
      <c r="K35" s="51">
        <f>I35+J35</f>
        <v>5350</v>
      </c>
    </row>
    <row r="36" spans="1:11" ht="12.75">
      <c r="A36" s="80"/>
      <c r="B36" s="81" t="s">
        <v>52</v>
      </c>
      <c r="C36" s="41"/>
      <c r="D36" s="41" t="s">
        <v>53</v>
      </c>
      <c r="E36" s="52"/>
      <c r="F36" s="41"/>
      <c r="G36" s="40"/>
      <c r="H36" s="82"/>
      <c r="I36" s="41">
        <f>I37+I38</f>
        <v>190000</v>
      </c>
      <c r="J36" s="41">
        <f>J37+J38</f>
        <v>0</v>
      </c>
      <c r="K36" s="60">
        <f>K37+K38</f>
        <v>190000</v>
      </c>
    </row>
    <row r="37" spans="1:11" ht="12.75">
      <c r="A37" s="80"/>
      <c r="B37" s="81"/>
      <c r="C37" s="41"/>
      <c r="D37" s="48" t="s">
        <v>54</v>
      </c>
      <c r="E37" s="52"/>
      <c r="F37" s="43">
        <v>190000</v>
      </c>
      <c r="G37" s="44">
        <v>0</v>
      </c>
      <c r="H37" s="45">
        <v>0</v>
      </c>
      <c r="I37" s="49">
        <v>179500</v>
      </c>
      <c r="J37" s="50">
        <v>0</v>
      </c>
      <c r="K37" s="51">
        <f>I37+J37</f>
        <v>179500</v>
      </c>
    </row>
    <row r="38" spans="1:11" ht="12.75">
      <c r="A38" s="80"/>
      <c r="B38" s="81"/>
      <c r="C38" s="41"/>
      <c r="D38" s="48" t="s">
        <v>55</v>
      </c>
      <c r="E38" s="52"/>
      <c r="F38" s="43"/>
      <c r="G38" s="44"/>
      <c r="H38" s="45"/>
      <c r="I38" s="67">
        <v>10500</v>
      </c>
      <c r="J38" s="68">
        <v>0</v>
      </c>
      <c r="K38" s="69">
        <f>I38+J38</f>
        <v>10500</v>
      </c>
    </row>
    <row r="39" spans="1:11" ht="12.75">
      <c r="A39" s="38"/>
      <c r="B39" s="39" t="s">
        <v>56</v>
      </c>
      <c r="C39" s="40"/>
      <c r="D39" s="41" t="s">
        <v>57</v>
      </c>
      <c r="E39" s="52"/>
      <c r="F39" s="43">
        <f>F40+F44</f>
        <v>4718446</v>
      </c>
      <c r="G39" s="44">
        <v>0</v>
      </c>
      <c r="H39" s="45">
        <v>0</v>
      </c>
      <c r="I39" s="46">
        <f>I40+I44</f>
        <v>6647429</v>
      </c>
      <c r="J39" s="46">
        <f>J40+J44</f>
        <v>0</v>
      </c>
      <c r="K39" s="47">
        <f>K40+K44</f>
        <v>6647429</v>
      </c>
    </row>
    <row r="40" spans="1:11" ht="12.75">
      <c r="A40" s="80"/>
      <c r="B40" s="81"/>
      <c r="C40" s="41"/>
      <c r="D40" s="58" t="s">
        <v>34</v>
      </c>
      <c r="E40" s="70"/>
      <c r="F40" s="71">
        <f>F41+F42+F43</f>
        <v>4475446</v>
      </c>
      <c r="G40" s="72">
        <v>0</v>
      </c>
      <c r="H40" s="73">
        <v>0</v>
      </c>
      <c r="I40" s="49">
        <f>I41+I42+I43</f>
        <v>6068907</v>
      </c>
      <c r="J40" s="49">
        <f>J41+J42+J43</f>
        <v>-4000</v>
      </c>
      <c r="K40" s="51">
        <f>I40+J40</f>
        <v>6064907</v>
      </c>
    </row>
    <row r="41" spans="1:11" ht="12.75">
      <c r="A41" s="74"/>
      <c r="B41" s="79"/>
      <c r="C41" s="58"/>
      <c r="D41" s="58" t="s">
        <v>58</v>
      </c>
      <c r="E41" s="42"/>
      <c r="F41" s="49">
        <v>2726005</v>
      </c>
      <c r="G41" s="50">
        <v>0</v>
      </c>
      <c r="H41" s="64">
        <v>0</v>
      </c>
      <c r="I41" s="49">
        <v>2948761</v>
      </c>
      <c r="J41" s="50">
        <v>0</v>
      </c>
      <c r="K41" s="51">
        <f>I41+J41</f>
        <v>2948761</v>
      </c>
    </row>
    <row r="42" spans="1:11" ht="12.75">
      <c r="A42" s="74"/>
      <c r="B42" s="79"/>
      <c r="C42" s="58"/>
      <c r="D42" s="58" t="s">
        <v>59</v>
      </c>
      <c r="E42" s="42"/>
      <c r="F42" s="49">
        <v>558831</v>
      </c>
      <c r="G42" s="50">
        <v>0</v>
      </c>
      <c r="H42" s="64">
        <v>0</v>
      </c>
      <c r="I42" s="49">
        <v>583954</v>
      </c>
      <c r="J42" s="50">
        <v>0</v>
      </c>
      <c r="K42" s="51">
        <f>I42+J42</f>
        <v>583954</v>
      </c>
    </row>
    <row r="43" spans="1:11" ht="12.75">
      <c r="A43" s="61"/>
      <c r="B43" s="83"/>
      <c r="C43" s="59"/>
      <c r="D43" s="58" t="s">
        <v>60</v>
      </c>
      <c r="E43" s="42"/>
      <c r="F43" s="49">
        <v>1190610</v>
      </c>
      <c r="G43" s="50">
        <v>0</v>
      </c>
      <c r="H43" s="64">
        <v>0</v>
      </c>
      <c r="I43" s="49">
        <v>2536192</v>
      </c>
      <c r="J43" s="50">
        <v>-4000</v>
      </c>
      <c r="K43" s="51">
        <f>I43+J43</f>
        <v>2532192</v>
      </c>
    </row>
    <row r="44" spans="1:11" ht="12.75">
      <c r="A44" s="61"/>
      <c r="B44" s="83"/>
      <c r="C44" s="59"/>
      <c r="D44" s="48" t="s">
        <v>33</v>
      </c>
      <c r="E44" s="42"/>
      <c r="F44" s="49">
        <v>243000</v>
      </c>
      <c r="G44" s="50">
        <v>0</v>
      </c>
      <c r="H44" s="64">
        <v>0</v>
      </c>
      <c r="I44" s="67">
        <v>578522</v>
      </c>
      <c r="J44" s="68">
        <v>4000</v>
      </c>
      <c r="K44" s="69">
        <f>I44+J44</f>
        <v>582522</v>
      </c>
    </row>
    <row r="45" spans="1:11" ht="12.75">
      <c r="A45" s="38"/>
      <c r="B45" s="39" t="s">
        <v>61</v>
      </c>
      <c r="C45" s="40"/>
      <c r="D45" s="41" t="s">
        <v>62</v>
      </c>
      <c r="E45" s="52"/>
      <c r="F45" s="65" t="e">
        <f>F47+#REF!+#REF!</f>
        <v>#REF!</v>
      </c>
      <c r="G45" s="66">
        <v>0</v>
      </c>
      <c r="H45" s="52">
        <v>0</v>
      </c>
      <c r="I45" s="41">
        <f>I46+I47</f>
        <v>352605</v>
      </c>
      <c r="J45" s="41">
        <f>J46+J47</f>
        <v>15000</v>
      </c>
      <c r="K45" s="60">
        <f>K46+K47</f>
        <v>367605</v>
      </c>
    </row>
    <row r="46" spans="1:11" ht="12.75">
      <c r="A46" s="38"/>
      <c r="B46" s="39"/>
      <c r="C46" s="40"/>
      <c r="D46" s="58" t="s">
        <v>51</v>
      </c>
      <c r="E46" s="70"/>
      <c r="F46" s="75"/>
      <c r="G46" s="76"/>
      <c r="H46" s="70"/>
      <c r="I46" s="58">
        <v>2000</v>
      </c>
      <c r="J46" s="58">
        <v>0</v>
      </c>
      <c r="K46" s="77">
        <f>I46+J46</f>
        <v>2000</v>
      </c>
    </row>
    <row r="47" spans="1:11" ht="12.75">
      <c r="A47" s="38"/>
      <c r="B47" s="81"/>
      <c r="C47" s="41"/>
      <c r="D47" s="48" t="s">
        <v>45</v>
      </c>
      <c r="E47" s="42"/>
      <c r="F47" s="49">
        <v>228100</v>
      </c>
      <c r="G47" s="50">
        <v>0</v>
      </c>
      <c r="H47" s="64">
        <v>0</v>
      </c>
      <c r="I47" s="49">
        <v>350605</v>
      </c>
      <c r="J47" s="50">
        <v>15000</v>
      </c>
      <c r="K47" s="51">
        <f>I47+J47</f>
        <v>365605</v>
      </c>
    </row>
    <row r="48" spans="1:11" ht="12.75">
      <c r="A48" s="84" t="s">
        <v>63</v>
      </c>
      <c r="B48" s="85" t="s">
        <v>64</v>
      </c>
      <c r="C48" s="85"/>
      <c r="D48" s="85"/>
      <c r="E48" s="85"/>
      <c r="F48" s="85"/>
      <c r="G48" s="86"/>
      <c r="H48" s="87"/>
      <c r="I48" s="88"/>
      <c r="J48" s="89"/>
      <c r="K48" s="90"/>
    </row>
    <row r="49" spans="1:11" ht="12.75">
      <c r="A49" s="91"/>
      <c r="B49" s="92" t="s">
        <v>65</v>
      </c>
      <c r="C49" s="92"/>
      <c r="D49" s="92"/>
      <c r="E49" s="92"/>
      <c r="F49" s="93" t="e">
        <f>F51+#REF!</f>
        <v>#REF!</v>
      </c>
      <c r="G49" s="94">
        <v>0</v>
      </c>
      <c r="H49" s="95">
        <v>0</v>
      </c>
      <c r="I49" s="93">
        <f>I51+I56</f>
        <v>127221</v>
      </c>
      <c r="J49" s="93">
        <f>J51+J56</f>
        <v>0</v>
      </c>
      <c r="K49" s="96">
        <f>K51+K56</f>
        <v>127221</v>
      </c>
    </row>
    <row r="50" spans="1:11" ht="12.75">
      <c r="A50" s="38"/>
      <c r="B50" s="39" t="s">
        <v>66</v>
      </c>
      <c r="C50" s="40"/>
      <c r="D50" s="41" t="s">
        <v>67</v>
      </c>
      <c r="E50" s="42"/>
      <c r="F50" s="58"/>
      <c r="G50" s="59"/>
      <c r="H50" s="42"/>
      <c r="I50" s="58"/>
      <c r="J50" s="59"/>
      <c r="K50" s="77"/>
    </row>
    <row r="51" spans="1:11" ht="12.75">
      <c r="A51" s="38"/>
      <c r="B51" s="40"/>
      <c r="C51" s="40"/>
      <c r="D51" s="41" t="s">
        <v>68</v>
      </c>
      <c r="E51" s="52"/>
      <c r="F51" s="65">
        <f>F52+F53</f>
        <v>6900</v>
      </c>
      <c r="G51" s="66">
        <v>0</v>
      </c>
      <c r="H51" s="52">
        <v>0</v>
      </c>
      <c r="I51" s="41">
        <f>I52+I53</f>
        <v>7000</v>
      </c>
      <c r="J51" s="41">
        <f>J52+J53</f>
        <v>0</v>
      </c>
      <c r="K51" s="60">
        <f>K52+K53</f>
        <v>7000</v>
      </c>
    </row>
    <row r="52" spans="1:11" ht="12.75">
      <c r="A52" s="61"/>
      <c r="B52" s="59"/>
      <c r="C52" s="59"/>
      <c r="D52" s="58" t="s">
        <v>51</v>
      </c>
      <c r="E52" s="42"/>
      <c r="F52" s="49">
        <v>460</v>
      </c>
      <c r="G52" s="50">
        <v>0</v>
      </c>
      <c r="H52" s="64">
        <v>0</v>
      </c>
      <c r="I52" s="49">
        <v>500</v>
      </c>
      <c r="J52" s="50">
        <v>0</v>
      </c>
      <c r="K52" s="51">
        <f>I52+J52</f>
        <v>500</v>
      </c>
    </row>
    <row r="53" spans="1:11" ht="12.75">
      <c r="A53" s="61"/>
      <c r="B53" s="59"/>
      <c r="C53" s="59"/>
      <c r="D53" s="58" t="s">
        <v>45</v>
      </c>
      <c r="E53" s="42"/>
      <c r="F53" s="49">
        <v>6440</v>
      </c>
      <c r="G53" s="50">
        <v>0</v>
      </c>
      <c r="H53" s="64">
        <v>0</v>
      </c>
      <c r="I53" s="49">
        <v>6500</v>
      </c>
      <c r="J53" s="50">
        <v>0</v>
      </c>
      <c r="K53" s="51">
        <f>I53+J53</f>
        <v>6500</v>
      </c>
    </row>
    <row r="54" spans="1:11" ht="12.75">
      <c r="A54" s="61"/>
      <c r="B54" s="78">
        <v>75109</v>
      </c>
      <c r="C54" s="59"/>
      <c r="D54" s="97" t="s">
        <v>69</v>
      </c>
      <c r="E54" s="42"/>
      <c r="F54" s="49"/>
      <c r="G54" s="50"/>
      <c r="H54" s="64"/>
      <c r="I54" s="49"/>
      <c r="J54" s="50"/>
      <c r="K54" s="51"/>
    </row>
    <row r="55" spans="1:11" ht="12.75">
      <c r="A55" s="61"/>
      <c r="B55" s="59"/>
      <c r="C55" s="59"/>
      <c r="D55" s="97" t="s">
        <v>70</v>
      </c>
      <c r="E55" s="42"/>
      <c r="F55" s="49"/>
      <c r="G55" s="50"/>
      <c r="H55" s="64"/>
      <c r="I55" s="49"/>
      <c r="J55" s="50"/>
      <c r="K55" s="51"/>
    </row>
    <row r="56" spans="1:11" ht="12.75">
      <c r="A56" s="61"/>
      <c r="B56" s="59"/>
      <c r="C56" s="59"/>
      <c r="D56" s="41" t="s">
        <v>71</v>
      </c>
      <c r="E56" s="42"/>
      <c r="F56" s="49"/>
      <c r="G56" s="50"/>
      <c r="H56" s="64"/>
      <c r="I56" s="46">
        <f>I57+I58</f>
        <v>120221</v>
      </c>
      <c r="J56" s="46">
        <f>J57+J58</f>
        <v>0</v>
      </c>
      <c r="K56" s="47">
        <f>I56+J56</f>
        <v>120221</v>
      </c>
    </row>
    <row r="57" spans="1:11" ht="12.75">
      <c r="A57" s="61"/>
      <c r="B57" s="59"/>
      <c r="C57" s="59"/>
      <c r="D57" s="58" t="s">
        <v>51</v>
      </c>
      <c r="E57" s="42"/>
      <c r="F57" s="49"/>
      <c r="G57" s="50"/>
      <c r="H57" s="64"/>
      <c r="I57" s="49">
        <v>3000</v>
      </c>
      <c r="J57" s="50">
        <v>0</v>
      </c>
      <c r="K57" s="51">
        <f>I57+J57</f>
        <v>3000</v>
      </c>
    </row>
    <row r="58" spans="1:11" ht="12.75">
      <c r="A58" s="61"/>
      <c r="B58" s="59"/>
      <c r="C58" s="59"/>
      <c r="D58" s="58" t="s">
        <v>72</v>
      </c>
      <c r="E58" s="42"/>
      <c r="F58" s="49"/>
      <c r="G58" s="50"/>
      <c r="H58" s="64"/>
      <c r="I58" s="49">
        <v>117221</v>
      </c>
      <c r="J58" s="50">
        <v>0</v>
      </c>
      <c r="K58" s="51">
        <f>I58+J58</f>
        <v>117221</v>
      </c>
    </row>
    <row r="59" spans="1:11" ht="12.75">
      <c r="A59" s="56" t="s">
        <v>73</v>
      </c>
      <c r="B59" s="33" t="s">
        <v>74</v>
      </c>
      <c r="C59" s="33"/>
      <c r="D59" s="33"/>
      <c r="E59" s="33"/>
      <c r="F59" s="36" t="e">
        <f>F62+F65+F68</f>
        <v>#REF!</v>
      </c>
      <c r="G59" s="34">
        <v>9000</v>
      </c>
      <c r="H59" s="35">
        <v>0</v>
      </c>
      <c r="I59" s="36">
        <f>I60+I62+I65+I68+I74</f>
        <v>655377</v>
      </c>
      <c r="J59" s="36">
        <f>J60+J62+J65+J68+J74</f>
        <v>0</v>
      </c>
      <c r="K59" s="37">
        <f>K60+K62+K65+K68+K74</f>
        <v>655377</v>
      </c>
    </row>
    <row r="60" spans="1:11" ht="12.75">
      <c r="A60" s="38"/>
      <c r="B60" s="78">
        <v>75405</v>
      </c>
      <c r="C60" s="39"/>
      <c r="D60" s="98" t="s">
        <v>75</v>
      </c>
      <c r="E60" s="99"/>
      <c r="F60" s="41"/>
      <c r="G60" s="40"/>
      <c r="H60" s="82"/>
      <c r="I60" s="41">
        <f>I61</f>
        <v>30000</v>
      </c>
      <c r="J60" s="41">
        <f>J61</f>
        <v>0</v>
      </c>
      <c r="K60" s="60">
        <f>K61</f>
        <v>30000</v>
      </c>
    </row>
    <row r="61" spans="1:11" ht="12.75">
      <c r="A61" s="38"/>
      <c r="B61" s="39"/>
      <c r="C61" s="39"/>
      <c r="D61" s="100" t="s">
        <v>76</v>
      </c>
      <c r="E61" s="99"/>
      <c r="F61" s="41"/>
      <c r="G61" s="40"/>
      <c r="H61" s="82"/>
      <c r="I61" s="58">
        <v>30000</v>
      </c>
      <c r="J61" s="59">
        <v>0</v>
      </c>
      <c r="K61" s="77">
        <f>I61+J61</f>
        <v>30000</v>
      </c>
    </row>
    <row r="62" spans="1:11" ht="12.75">
      <c r="A62" s="38"/>
      <c r="B62" s="39" t="s">
        <v>77</v>
      </c>
      <c r="C62" s="40"/>
      <c r="D62" s="41" t="s">
        <v>78</v>
      </c>
      <c r="E62" s="52"/>
      <c r="F62" s="65" t="e">
        <f>F63+F64+#REF!</f>
        <v>#REF!</v>
      </c>
      <c r="G62" s="66">
        <v>0</v>
      </c>
      <c r="H62" s="52">
        <v>0</v>
      </c>
      <c r="I62" s="41">
        <f>I63+I64</f>
        <v>125887</v>
      </c>
      <c r="J62" s="41">
        <f>J63+J64</f>
        <v>0</v>
      </c>
      <c r="K62" s="60">
        <f>K63+K64</f>
        <v>125887</v>
      </c>
    </row>
    <row r="63" spans="1:11" ht="12.75">
      <c r="A63" s="38"/>
      <c r="B63" s="39"/>
      <c r="C63" s="40"/>
      <c r="D63" s="58" t="s">
        <v>51</v>
      </c>
      <c r="E63" s="52"/>
      <c r="F63" s="49">
        <v>1215.4</v>
      </c>
      <c r="G63" s="50">
        <v>0</v>
      </c>
      <c r="H63" s="64">
        <v>0</v>
      </c>
      <c r="I63" s="49">
        <v>1750</v>
      </c>
      <c r="J63" s="50">
        <v>0</v>
      </c>
      <c r="K63" s="51">
        <f>I63+J63</f>
        <v>1750</v>
      </c>
    </row>
    <row r="64" spans="1:11" ht="12.75">
      <c r="A64" s="38"/>
      <c r="B64" s="39"/>
      <c r="C64" s="40"/>
      <c r="D64" s="58" t="s">
        <v>45</v>
      </c>
      <c r="E64" s="42"/>
      <c r="F64" s="49">
        <v>115360</v>
      </c>
      <c r="G64" s="50">
        <v>0</v>
      </c>
      <c r="H64" s="64">
        <v>0</v>
      </c>
      <c r="I64" s="49">
        <v>124137</v>
      </c>
      <c r="J64" s="50">
        <v>0</v>
      </c>
      <c r="K64" s="51">
        <f>I64+J64</f>
        <v>124137</v>
      </c>
    </row>
    <row r="65" spans="1:11" ht="12.75">
      <c r="A65" s="38"/>
      <c r="B65" s="39" t="s">
        <v>79</v>
      </c>
      <c r="C65" s="40"/>
      <c r="D65" s="41" t="s">
        <v>80</v>
      </c>
      <c r="E65" s="52"/>
      <c r="F65" s="65">
        <f>F66+F67</f>
        <v>3930</v>
      </c>
      <c r="G65" s="66">
        <v>0</v>
      </c>
      <c r="H65" s="52">
        <v>0</v>
      </c>
      <c r="I65" s="41">
        <f>I66+I67</f>
        <v>1430</v>
      </c>
      <c r="J65" s="41">
        <f>J66+J67</f>
        <v>0</v>
      </c>
      <c r="K65" s="60">
        <f>K66+K67</f>
        <v>1430</v>
      </c>
    </row>
    <row r="66" spans="1:11" ht="12.75">
      <c r="A66" s="80"/>
      <c r="B66" s="81"/>
      <c r="C66" s="41"/>
      <c r="D66" s="48" t="s">
        <v>81</v>
      </c>
      <c r="E66" s="42"/>
      <c r="F66" s="49">
        <v>1030</v>
      </c>
      <c r="G66" s="50">
        <v>0</v>
      </c>
      <c r="H66" s="64">
        <v>0</v>
      </c>
      <c r="I66" s="49">
        <v>1030</v>
      </c>
      <c r="J66" s="50">
        <v>0</v>
      </c>
      <c r="K66" s="51">
        <f>I66+J66</f>
        <v>1030</v>
      </c>
    </row>
    <row r="67" spans="1:11" ht="12.75">
      <c r="A67" s="80"/>
      <c r="B67" s="81"/>
      <c r="C67" s="41"/>
      <c r="D67" s="48" t="s">
        <v>82</v>
      </c>
      <c r="E67" s="82"/>
      <c r="F67" s="49">
        <v>2900</v>
      </c>
      <c r="G67" s="50">
        <v>0</v>
      </c>
      <c r="H67" s="64">
        <v>0</v>
      </c>
      <c r="I67" s="49">
        <v>400</v>
      </c>
      <c r="J67" s="50">
        <v>0</v>
      </c>
      <c r="K67" s="51">
        <f>I67+J67</f>
        <v>400</v>
      </c>
    </row>
    <row r="68" spans="1:11" ht="12.75">
      <c r="A68" s="38"/>
      <c r="B68" s="39" t="s">
        <v>83</v>
      </c>
      <c r="C68" s="40"/>
      <c r="D68" s="41" t="s">
        <v>84</v>
      </c>
      <c r="E68" s="52"/>
      <c r="F68" s="65">
        <f>F69</f>
        <v>399527</v>
      </c>
      <c r="G68" s="66">
        <v>0</v>
      </c>
      <c r="H68" s="52">
        <v>0</v>
      </c>
      <c r="I68" s="41">
        <f>I69+I73</f>
        <v>466060</v>
      </c>
      <c r="J68" s="41">
        <f>J69+J73</f>
        <v>0</v>
      </c>
      <c r="K68" s="60">
        <f>K69+K73</f>
        <v>466060</v>
      </c>
    </row>
    <row r="69" spans="1:11" ht="12.75">
      <c r="A69" s="38"/>
      <c r="B69" s="41"/>
      <c r="C69" s="41"/>
      <c r="D69" s="58" t="s">
        <v>34</v>
      </c>
      <c r="E69" s="70"/>
      <c r="F69" s="75">
        <f>F70+F71+F72+F73</f>
        <v>399527</v>
      </c>
      <c r="G69" s="76">
        <v>0</v>
      </c>
      <c r="H69" s="70">
        <v>0</v>
      </c>
      <c r="I69" s="58">
        <f>I70+I71+I72</f>
        <v>423560</v>
      </c>
      <c r="J69" s="58">
        <f>J70+J71+J72</f>
        <v>0</v>
      </c>
      <c r="K69" s="77">
        <f>K70+K71+K72</f>
        <v>423560</v>
      </c>
    </row>
    <row r="70" spans="1:11" ht="12.75">
      <c r="A70" s="74"/>
      <c r="B70" s="58"/>
      <c r="C70" s="58"/>
      <c r="D70" s="58" t="s">
        <v>58</v>
      </c>
      <c r="E70" s="42"/>
      <c r="F70" s="49">
        <v>287159</v>
      </c>
      <c r="G70" s="50">
        <v>0</v>
      </c>
      <c r="H70" s="64">
        <v>0</v>
      </c>
      <c r="I70" s="49">
        <v>299485</v>
      </c>
      <c r="J70" s="50">
        <v>0</v>
      </c>
      <c r="K70" s="77">
        <f>I70+J70</f>
        <v>299485</v>
      </c>
    </row>
    <row r="71" spans="1:11" ht="12.75">
      <c r="A71" s="74"/>
      <c r="B71" s="58"/>
      <c r="C71" s="58"/>
      <c r="D71" s="58" t="s">
        <v>59</v>
      </c>
      <c r="E71" s="42"/>
      <c r="F71" s="49">
        <v>58868</v>
      </c>
      <c r="G71" s="50">
        <v>0</v>
      </c>
      <c r="H71" s="64">
        <v>0</v>
      </c>
      <c r="I71" s="49">
        <v>59600</v>
      </c>
      <c r="J71" s="50">
        <v>0</v>
      </c>
      <c r="K71" s="77">
        <f>I71+J71</f>
        <v>59600</v>
      </c>
    </row>
    <row r="72" spans="1:11" ht="12.75">
      <c r="A72" s="74"/>
      <c r="B72" s="58"/>
      <c r="C72" s="58"/>
      <c r="D72" s="58" t="s">
        <v>60</v>
      </c>
      <c r="E72" s="42"/>
      <c r="F72" s="49">
        <v>47500</v>
      </c>
      <c r="G72" s="50">
        <v>0</v>
      </c>
      <c r="H72" s="64">
        <v>0</v>
      </c>
      <c r="I72" s="49">
        <v>64475</v>
      </c>
      <c r="J72" s="50">
        <v>0</v>
      </c>
      <c r="K72" s="77">
        <f>I72+J72</f>
        <v>64475</v>
      </c>
    </row>
    <row r="73" spans="1:11" ht="12.75">
      <c r="A73" s="74"/>
      <c r="B73" s="58"/>
      <c r="C73" s="58"/>
      <c r="D73" s="58" t="s">
        <v>85</v>
      </c>
      <c r="E73" s="42"/>
      <c r="F73" s="49">
        <v>6000</v>
      </c>
      <c r="G73" s="50">
        <v>0</v>
      </c>
      <c r="H73" s="64">
        <v>0</v>
      </c>
      <c r="I73" s="67">
        <v>42500</v>
      </c>
      <c r="J73" s="68">
        <v>0</v>
      </c>
      <c r="K73" s="101">
        <f>I73+J73</f>
        <v>42500</v>
      </c>
    </row>
    <row r="74" spans="1:11" ht="12.75">
      <c r="A74" s="74"/>
      <c r="B74" s="102">
        <v>75495</v>
      </c>
      <c r="C74" s="58"/>
      <c r="D74" s="41" t="s">
        <v>26</v>
      </c>
      <c r="E74" s="42"/>
      <c r="F74" s="49"/>
      <c r="G74" s="50"/>
      <c r="H74" s="64"/>
      <c r="I74" s="46">
        <f>I75+I77</f>
        <v>32000</v>
      </c>
      <c r="J74" s="46">
        <f>J75+J77</f>
        <v>0</v>
      </c>
      <c r="K74" s="47">
        <f>K75+K77</f>
        <v>32000</v>
      </c>
    </row>
    <row r="75" spans="1:11" ht="12.75">
      <c r="A75" s="74"/>
      <c r="B75" s="58"/>
      <c r="C75" s="58"/>
      <c r="D75" s="48" t="s">
        <v>86</v>
      </c>
      <c r="E75" s="42"/>
      <c r="F75" s="49">
        <v>0</v>
      </c>
      <c r="G75" s="44">
        <v>9000</v>
      </c>
      <c r="H75" s="64">
        <v>0</v>
      </c>
      <c r="I75" s="49">
        <f>I76</f>
        <v>6000</v>
      </c>
      <c r="J75" s="49">
        <f>J76</f>
        <v>0</v>
      </c>
      <c r="K75" s="51">
        <f>K76</f>
        <v>6000</v>
      </c>
    </row>
    <row r="76" spans="1:11" ht="12.75">
      <c r="A76" s="74"/>
      <c r="B76" s="58"/>
      <c r="C76" s="58"/>
      <c r="D76" s="48" t="s">
        <v>87</v>
      </c>
      <c r="E76" s="42"/>
      <c r="F76" s="49"/>
      <c r="G76" s="44"/>
      <c r="H76" s="64"/>
      <c r="I76" s="49">
        <v>6000</v>
      </c>
      <c r="J76" s="50">
        <v>0</v>
      </c>
      <c r="K76" s="51">
        <f>I76+J76</f>
        <v>6000</v>
      </c>
    </row>
    <row r="77" spans="1:11" ht="12.75">
      <c r="A77" s="74"/>
      <c r="B77" s="58"/>
      <c r="C77" s="58"/>
      <c r="D77" s="48" t="s">
        <v>88</v>
      </c>
      <c r="E77" s="42"/>
      <c r="F77" s="49"/>
      <c r="G77" s="44"/>
      <c r="H77" s="64"/>
      <c r="I77" s="67">
        <v>26000</v>
      </c>
      <c r="J77" s="68">
        <v>0</v>
      </c>
      <c r="K77" s="69">
        <f>I77+J77</f>
        <v>26000</v>
      </c>
    </row>
    <row r="78" spans="1:11" ht="12.75">
      <c r="A78" s="84" t="s">
        <v>89</v>
      </c>
      <c r="B78" s="86" t="s">
        <v>90</v>
      </c>
      <c r="C78" s="86"/>
      <c r="D78" s="86"/>
      <c r="E78" s="86"/>
      <c r="F78" s="103"/>
      <c r="G78" s="103"/>
      <c r="H78" s="104"/>
      <c r="I78" s="105"/>
      <c r="J78" s="103"/>
      <c r="K78" s="106"/>
    </row>
    <row r="79" spans="1:11" ht="12.75">
      <c r="A79" s="107"/>
      <c r="B79" s="108" t="s">
        <v>91</v>
      </c>
      <c r="C79" s="108"/>
      <c r="D79" s="108"/>
      <c r="E79" s="108"/>
      <c r="F79" s="109"/>
      <c r="G79" s="109"/>
      <c r="H79" s="110"/>
      <c r="I79" s="111"/>
      <c r="J79" s="109"/>
      <c r="K79" s="112"/>
    </row>
    <row r="80" spans="1:11" ht="12.75">
      <c r="A80" s="113"/>
      <c r="B80" s="92" t="s">
        <v>92</v>
      </c>
      <c r="C80" s="92"/>
      <c r="D80" s="92"/>
      <c r="E80" s="92"/>
      <c r="F80" s="114">
        <v>138020</v>
      </c>
      <c r="G80" s="114">
        <v>0</v>
      </c>
      <c r="H80" s="115">
        <v>0</v>
      </c>
      <c r="I80" s="116">
        <f>I81</f>
        <v>138020</v>
      </c>
      <c r="J80" s="116">
        <f>J81</f>
        <v>0</v>
      </c>
      <c r="K80" s="117">
        <f>K81</f>
        <v>138020</v>
      </c>
    </row>
    <row r="81" spans="1:11" ht="12.75">
      <c r="A81" s="80"/>
      <c r="B81" s="39" t="s">
        <v>93</v>
      </c>
      <c r="C81" s="40"/>
      <c r="D81" s="82" t="s">
        <v>94</v>
      </c>
      <c r="E81" s="52"/>
      <c r="F81" s="65">
        <v>138020</v>
      </c>
      <c r="G81" s="66">
        <v>0</v>
      </c>
      <c r="H81" s="52">
        <v>0</v>
      </c>
      <c r="I81" s="41">
        <f>I82</f>
        <v>138020</v>
      </c>
      <c r="J81" s="41">
        <f>J82</f>
        <v>0</v>
      </c>
      <c r="K81" s="60">
        <f>K82</f>
        <v>138020</v>
      </c>
    </row>
    <row r="82" spans="1:11" ht="12.75">
      <c r="A82" s="80"/>
      <c r="B82" s="39"/>
      <c r="C82" s="40"/>
      <c r="D82" s="42" t="s">
        <v>34</v>
      </c>
      <c r="E82" s="52"/>
      <c r="F82" s="75" t="e">
        <f>F83+F85+#REF!</f>
        <v>#REF!</v>
      </c>
      <c r="G82" s="76">
        <v>0</v>
      </c>
      <c r="H82" s="70">
        <v>0</v>
      </c>
      <c r="I82" s="58">
        <f>I83+I84+I85</f>
        <v>138020</v>
      </c>
      <c r="J82" s="59">
        <v>0</v>
      </c>
      <c r="K82" s="77">
        <f>I82+J82</f>
        <v>138020</v>
      </c>
    </row>
    <row r="83" spans="1:11" ht="12.75">
      <c r="A83" s="80"/>
      <c r="B83" s="39"/>
      <c r="C83" s="40"/>
      <c r="D83" s="118" t="s">
        <v>95</v>
      </c>
      <c r="E83" s="52"/>
      <c r="F83" s="49">
        <v>53560</v>
      </c>
      <c r="G83" s="50">
        <v>0</v>
      </c>
      <c r="H83" s="64">
        <v>0</v>
      </c>
      <c r="I83" s="49">
        <v>53410</v>
      </c>
      <c r="J83" s="50">
        <v>0</v>
      </c>
      <c r="K83" s="77">
        <f>I83+J83</f>
        <v>53410</v>
      </c>
    </row>
    <row r="84" spans="1:11" ht="12.75">
      <c r="A84" s="80"/>
      <c r="B84" s="39"/>
      <c r="C84" s="40"/>
      <c r="D84" s="55" t="s">
        <v>96</v>
      </c>
      <c r="E84" s="52"/>
      <c r="F84" s="49"/>
      <c r="G84" s="50"/>
      <c r="H84" s="64"/>
      <c r="I84" s="49">
        <v>150</v>
      </c>
      <c r="J84" s="50">
        <v>0</v>
      </c>
      <c r="K84" s="77">
        <f>I84+J84</f>
        <v>150</v>
      </c>
    </row>
    <row r="85" spans="1:11" ht="12.75">
      <c r="A85" s="80"/>
      <c r="B85" s="39"/>
      <c r="C85" s="40"/>
      <c r="D85" s="42" t="s">
        <v>97</v>
      </c>
      <c r="E85" s="52"/>
      <c r="F85" s="49">
        <v>10300</v>
      </c>
      <c r="G85" s="50">
        <v>0</v>
      </c>
      <c r="H85" s="64">
        <v>0</v>
      </c>
      <c r="I85" s="49">
        <v>84460</v>
      </c>
      <c r="J85" s="50">
        <v>0</v>
      </c>
      <c r="K85" s="77">
        <f>I85+J85</f>
        <v>84460</v>
      </c>
    </row>
    <row r="86" spans="1:11" ht="12.75">
      <c r="A86" s="32" t="s">
        <v>98</v>
      </c>
      <c r="B86" s="33" t="s">
        <v>99</v>
      </c>
      <c r="C86" s="33"/>
      <c r="D86" s="33"/>
      <c r="E86" s="33"/>
      <c r="F86" s="34" t="e">
        <f>F89+#REF!</f>
        <v>#REF!</v>
      </c>
      <c r="G86" s="34">
        <v>0</v>
      </c>
      <c r="H86" s="35">
        <v>0</v>
      </c>
      <c r="I86" s="36">
        <f>I89</f>
        <v>249809</v>
      </c>
      <c r="J86" s="36">
        <f>J89</f>
        <v>0</v>
      </c>
      <c r="K86" s="37">
        <f>K89</f>
        <v>249809</v>
      </c>
    </row>
    <row r="87" spans="1:11" ht="12.75">
      <c r="A87" s="80"/>
      <c r="B87" s="81" t="s">
        <v>100</v>
      </c>
      <c r="C87" s="41"/>
      <c r="D87" s="41" t="s">
        <v>101</v>
      </c>
      <c r="E87" s="42"/>
      <c r="F87" s="58"/>
      <c r="G87" s="59"/>
      <c r="H87" s="42"/>
      <c r="I87" s="58"/>
      <c r="J87" s="59"/>
      <c r="K87" s="77"/>
    </row>
    <row r="88" spans="1:11" ht="12.75">
      <c r="A88" s="80"/>
      <c r="B88" s="81"/>
      <c r="C88" s="41"/>
      <c r="D88" s="41" t="s">
        <v>102</v>
      </c>
      <c r="E88" s="42"/>
      <c r="F88" s="58"/>
      <c r="G88" s="59"/>
      <c r="H88" s="42"/>
      <c r="I88" s="58"/>
      <c r="J88" s="59"/>
      <c r="K88" s="77"/>
    </row>
    <row r="89" spans="1:11" ht="12.75">
      <c r="A89" s="80"/>
      <c r="B89" s="81"/>
      <c r="C89" s="41"/>
      <c r="D89" s="41" t="s">
        <v>103</v>
      </c>
      <c r="E89" s="52"/>
      <c r="F89" s="71">
        <v>551809</v>
      </c>
      <c r="G89" s="72">
        <v>0</v>
      </c>
      <c r="H89" s="73">
        <v>0</v>
      </c>
      <c r="I89" s="46">
        <v>249809</v>
      </c>
      <c r="J89" s="119">
        <v>0</v>
      </c>
      <c r="K89" s="47">
        <f>I89+J89</f>
        <v>249809</v>
      </c>
    </row>
    <row r="90" spans="1:11" ht="12.75">
      <c r="A90" s="56" t="s">
        <v>104</v>
      </c>
      <c r="B90" s="33" t="s">
        <v>105</v>
      </c>
      <c r="C90" s="33"/>
      <c r="D90" s="33"/>
      <c r="E90" s="33"/>
      <c r="F90" s="36">
        <v>340000</v>
      </c>
      <c r="G90" s="34">
        <v>0</v>
      </c>
      <c r="H90" s="35">
        <v>0</v>
      </c>
      <c r="I90" s="36">
        <f>I91+I93</f>
        <v>432882</v>
      </c>
      <c r="J90" s="36">
        <f>J91+J93</f>
        <v>-42500</v>
      </c>
      <c r="K90" s="37">
        <f>K91+K93</f>
        <v>390382</v>
      </c>
    </row>
    <row r="91" spans="1:11" ht="12.75">
      <c r="A91" s="80"/>
      <c r="B91" s="102" t="s">
        <v>106</v>
      </c>
      <c r="C91" s="41"/>
      <c r="D91" s="41" t="s">
        <v>107</v>
      </c>
      <c r="E91" s="52"/>
      <c r="F91" s="65">
        <v>340000</v>
      </c>
      <c r="G91" s="66">
        <v>0</v>
      </c>
      <c r="H91" s="52">
        <v>0</v>
      </c>
      <c r="I91" s="41">
        <f>I92</f>
        <v>50965</v>
      </c>
      <c r="J91" s="41">
        <f>J92</f>
        <v>0</v>
      </c>
      <c r="K91" s="60">
        <f>I91+J91</f>
        <v>50965</v>
      </c>
    </row>
    <row r="92" spans="1:11" ht="12.75">
      <c r="A92" s="80"/>
      <c r="B92" s="81"/>
      <c r="C92" s="79" t="s">
        <v>108</v>
      </c>
      <c r="D92" s="58" t="s">
        <v>109</v>
      </c>
      <c r="E92" s="70"/>
      <c r="F92" s="75"/>
      <c r="G92" s="76"/>
      <c r="H92" s="70"/>
      <c r="I92" s="58">
        <v>50965</v>
      </c>
      <c r="J92" s="58">
        <v>0</v>
      </c>
      <c r="K92" s="77">
        <f>I92+J92</f>
        <v>50965</v>
      </c>
    </row>
    <row r="93" spans="1:11" ht="12.75">
      <c r="A93" s="80"/>
      <c r="B93" s="81" t="s">
        <v>110</v>
      </c>
      <c r="C93" s="41"/>
      <c r="D93" s="41" t="s">
        <v>111</v>
      </c>
      <c r="E93" s="52"/>
      <c r="F93" s="65"/>
      <c r="G93" s="66"/>
      <c r="H93" s="52"/>
      <c r="I93" s="41">
        <f>I94</f>
        <v>381917</v>
      </c>
      <c r="J93" s="41">
        <f>J94</f>
        <v>-42500</v>
      </c>
      <c r="K93" s="60">
        <f>K94</f>
        <v>339417</v>
      </c>
    </row>
    <row r="94" spans="1:11" ht="12.75">
      <c r="A94" s="74"/>
      <c r="B94" s="79"/>
      <c r="C94" s="79" t="s">
        <v>112</v>
      </c>
      <c r="D94" s="58" t="s">
        <v>113</v>
      </c>
      <c r="E94" s="42"/>
      <c r="F94" s="58">
        <v>340000</v>
      </c>
      <c r="G94" s="59">
        <v>0</v>
      </c>
      <c r="H94" s="42">
        <v>0</v>
      </c>
      <c r="I94" s="58">
        <f>I95+I96</f>
        <v>381917</v>
      </c>
      <c r="J94" s="58">
        <f>J95+J96</f>
        <v>-42500</v>
      </c>
      <c r="K94" s="77">
        <f>I94+J94</f>
        <v>339417</v>
      </c>
    </row>
    <row r="95" spans="1:11" ht="12.75">
      <c r="A95" s="74"/>
      <c r="B95" s="79"/>
      <c r="C95" s="58"/>
      <c r="D95" s="48" t="s">
        <v>114</v>
      </c>
      <c r="E95" s="42"/>
      <c r="F95" s="58">
        <v>340000</v>
      </c>
      <c r="G95" s="59">
        <v>0</v>
      </c>
      <c r="H95" s="42">
        <v>0</v>
      </c>
      <c r="I95" s="58">
        <v>191917</v>
      </c>
      <c r="J95" s="59">
        <v>-42500</v>
      </c>
      <c r="K95" s="77">
        <f>I95+J95</f>
        <v>149417</v>
      </c>
    </row>
    <row r="96" spans="1:11" ht="12.75">
      <c r="A96" s="74"/>
      <c r="B96" s="79"/>
      <c r="C96" s="58"/>
      <c r="D96" s="48" t="s">
        <v>115</v>
      </c>
      <c r="E96" s="42"/>
      <c r="F96" s="58"/>
      <c r="G96" s="59"/>
      <c r="H96" s="42"/>
      <c r="I96" s="58">
        <v>190000</v>
      </c>
      <c r="J96" s="59">
        <v>0</v>
      </c>
      <c r="K96" s="77">
        <f>I96+J96</f>
        <v>190000</v>
      </c>
    </row>
    <row r="97" spans="1:11" ht="12.75">
      <c r="A97" s="56" t="s">
        <v>116</v>
      </c>
      <c r="B97" s="33" t="s">
        <v>117</v>
      </c>
      <c r="C97" s="33"/>
      <c r="D97" s="33"/>
      <c r="E97" s="33"/>
      <c r="F97" s="36">
        <f>F98+F111+F116+F123+F128+F130</f>
        <v>26984192</v>
      </c>
      <c r="G97" s="34">
        <v>0</v>
      </c>
      <c r="H97" s="35">
        <v>0</v>
      </c>
      <c r="I97" s="36">
        <f>SUM(I98+I105+I111+I116+I123+I128+I130)</f>
        <v>28379515</v>
      </c>
      <c r="J97" s="36">
        <f>SUM(J98+J105+J111+J116+J123+J128+J130)</f>
        <v>33964</v>
      </c>
      <c r="K97" s="37">
        <f>SUM(K98+K105+K111+K116+K123+K128+K130)</f>
        <v>28413479</v>
      </c>
    </row>
    <row r="98" spans="1:11" ht="12.75">
      <c r="A98" s="38"/>
      <c r="B98" s="39" t="s">
        <v>118</v>
      </c>
      <c r="C98" s="41"/>
      <c r="D98" s="41" t="s">
        <v>119</v>
      </c>
      <c r="E98" s="52"/>
      <c r="F98" s="43">
        <f>F99+F104</f>
        <v>14780113</v>
      </c>
      <c r="G98" s="44">
        <v>0</v>
      </c>
      <c r="H98" s="45">
        <v>0</v>
      </c>
      <c r="I98" s="46">
        <f>I99+I104</f>
        <v>15431731</v>
      </c>
      <c r="J98" s="46">
        <f>J99+J104</f>
        <v>52164</v>
      </c>
      <c r="K98" s="47">
        <f>K99+K104</f>
        <v>15483895</v>
      </c>
    </row>
    <row r="99" spans="1:11" ht="12.75">
      <c r="A99" s="38"/>
      <c r="B99" s="39"/>
      <c r="C99" s="41"/>
      <c r="D99" s="58" t="s">
        <v>34</v>
      </c>
      <c r="E99" s="70"/>
      <c r="F99" s="71">
        <f>SUM(F100:F102)</f>
        <v>14580113</v>
      </c>
      <c r="G99" s="72">
        <v>0</v>
      </c>
      <c r="H99" s="73">
        <v>0</v>
      </c>
      <c r="I99" s="49">
        <f>I100+I101+I102+I103</f>
        <v>14891731</v>
      </c>
      <c r="J99" s="49">
        <f>J100+J101+J102+J103</f>
        <v>-42668</v>
      </c>
      <c r="K99" s="51">
        <f>K100+K101+K102+K103</f>
        <v>14849063</v>
      </c>
    </row>
    <row r="100" spans="1:11" ht="12.75">
      <c r="A100" s="38"/>
      <c r="B100" s="39"/>
      <c r="C100" s="41"/>
      <c r="D100" s="58" t="s">
        <v>58</v>
      </c>
      <c r="E100" s="42"/>
      <c r="F100" s="49">
        <v>9637650</v>
      </c>
      <c r="G100" s="50">
        <v>0</v>
      </c>
      <c r="H100" s="64">
        <v>0</v>
      </c>
      <c r="I100" s="49">
        <v>9535910</v>
      </c>
      <c r="J100" s="50">
        <v>-361089</v>
      </c>
      <c r="K100" s="51">
        <f>I100+J100</f>
        <v>9174821</v>
      </c>
    </row>
    <row r="101" spans="1:11" ht="12.75">
      <c r="A101" s="38"/>
      <c r="B101" s="39"/>
      <c r="C101" s="41"/>
      <c r="D101" s="58" t="s">
        <v>59</v>
      </c>
      <c r="E101" s="42"/>
      <c r="F101" s="49">
        <v>2043959</v>
      </c>
      <c r="G101" s="50">
        <v>0</v>
      </c>
      <c r="H101" s="64">
        <v>0</v>
      </c>
      <c r="I101" s="49">
        <v>1984870</v>
      </c>
      <c r="J101" s="50">
        <v>-179680</v>
      </c>
      <c r="K101" s="51">
        <f>I101+J101</f>
        <v>1805190</v>
      </c>
    </row>
    <row r="102" spans="1:11" ht="12.75">
      <c r="A102" s="38"/>
      <c r="B102" s="39"/>
      <c r="C102" s="41"/>
      <c r="D102" s="58" t="s">
        <v>60</v>
      </c>
      <c r="E102" s="42"/>
      <c r="F102" s="49">
        <v>2898504</v>
      </c>
      <c r="G102" s="50">
        <v>0</v>
      </c>
      <c r="H102" s="64">
        <v>0</v>
      </c>
      <c r="I102" s="49">
        <v>3270951</v>
      </c>
      <c r="J102" s="50">
        <v>498101</v>
      </c>
      <c r="K102" s="51">
        <f>I102+J102</f>
        <v>3769052</v>
      </c>
    </row>
    <row r="103" spans="1:11" ht="12.75">
      <c r="A103" s="38"/>
      <c r="B103" s="39"/>
      <c r="C103" s="41"/>
      <c r="D103" s="58" t="s">
        <v>120</v>
      </c>
      <c r="E103" s="42"/>
      <c r="F103" s="49"/>
      <c r="G103" s="50"/>
      <c r="H103" s="64"/>
      <c r="I103" s="49">
        <v>100000</v>
      </c>
      <c r="J103" s="50">
        <v>0</v>
      </c>
      <c r="K103" s="51">
        <f>I103+J103</f>
        <v>100000</v>
      </c>
    </row>
    <row r="104" spans="1:11" ht="12.75">
      <c r="A104" s="38"/>
      <c r="B104" s="39"/>
      <c r="C104" s="41"/>
      <c r="D104" s="48" t="s">
        <v>33</v>
      </c>
      <c r="E104" s="42"/>
      <c r="F104" s="49">
        <v>200000</v>
      </c>
      <c r="G104" s="50">
        <v>0</v>
      </c>
      <c r="H104" s="64">
        <v>0</v>
      </c>
      <c r="I104" s="67">
        <v>540000</v>
      </c>
      <c r="J104" s="68">
        <v>94832</v>
      </c>
      <c r="K104" s="69">
        <f>I104+J104</f>
        <v>634832</v>
      </c>
    </row>
    <row r="105" spans="1:11" ht="12.75">
      <c r="A105" s="38"/>
      <c r="B105" s="78">
        <v>80103</v>
      </c>
      <c r="C105" s="41"/>
      <c r="D105" s="120" t="s">
        <v>121</v>
      </c>
      <c r="E105" s="52"/>
      <c r="F105" s="43"/>
      <c r="G105" s="44"/>
      <c r="H105" s="45"/>
      <c r="I105" s="46">
        <f>I106</f>
        <v>870467</v>
      </c>
      <c r="J105" s="46">
        <f>J106</f>
        <v>-20000</v>
      </c>
      <c r="K105" s="47">
        <f>K106</f>
        <v>850467</v>
      </c>
    </row>
    <row r="106" spans="1:11" ht="12.75">
      <c r="A106" s="38"/>
      <c r="B106" s="39"/>
      <c r="C106" s="41"/>
      <c r="D106" s="48" t="s">
        <v>122</v>
      </c>
      <c r="E106" s="52"/>
      <c r="F106" s="43"/>
      <c r="G106" s="44"/>
      <c r="H106" s="45"/>
      <c r="I106" s="49">
        <f>I107+I108+I109+I110</f>
        <v>870467</v>
      </c>
      <c r="J106" s="49">
        <f>J107+J108+J109+J110</f>
        <v>-20000</v>
      </c>
      <c r="K106" s="51">
        <f>K107+K108+K109+K110</f>
        <v>850467</v>
      </c>
    </row>
    <row r="107" spans="1:11" ht="12.75">
      <c r="A107" s="61"/>
      <c r="B107" s="83"/>
      <c r="C107" s="58"/>
      <c r="D107" s="58" t="s">
        <v>58</v>
      </c>
      <c r="E107" s="42"/>
      <c r="F107" s="49">
        <v>603820</v>
      </c>
      <c r="G107" s="50">
        <v>0</v>
      </c>
      <c r="H107" s="64">
        <v>0</v>
      </c>
      <c r="I107" s="49">
        <v>650501</v>
      </c>
      <c r="J107" s="50">
        <v>-10378</v>
      </c>
      <c r="K107" s="51">
        <f>I107+J107</f>
        <v>640123</v>
      </c>
    </row>
    <row r="108" spans="1:11" ht="12.75">
      <c r="A108" s="74"/>
      <c r="B108" s="79"/>
      <c r="C108" s="58"/>
      <c r="D108" s="58" t="s">
        <v>59</v>
      </c>
      <c r="E108" s="42"/>
      <c r="F108" s="58">
        <v>128476</v>
      </c>
      <c r="G108" s="59">
        <v>0</v>
      </c>
      <c r="H108" s="42">
        <v>0</v>
      </c>
      <c r="I108" s="58">
        <v>137158</v>
      </c>
      <c r="J108" s="59">
        <v>-7720</v>
      </c>
      <c r="K108" s="51">
        <f>I108+J108</f>
        <v>129438</v>
      </c>
    </row>
    <row r="109" spans="1:11" ht="12.75">
      <c r="A109" s="74"/>
      <c r="B109" s="79"/>
      <c r="C109" s="58"/>
      <c r="D109" s="58" t="s">
        <v>60</v>
      </c>
      <c r="E109" s="42"/>
      <c r="F109" s="58">
        <v>70650</v>
      </c>
      <c r="G109" s="59">
        <v>0</v>
      </c>
      <c r="H109" s="42">
        <v>0</v>
      </c>
      <c r="I109" s="58">
        <v>72808</v>
      </c>
      <c r="J109" s="59">
        <v>-1902</v>
      </c>
      <c r="K109" s="51">
        <f>I109+J109</f>
        <v>70906</v>
      </c>
    </row>
    <row r="110" spans="1:11" ht="12.75">
      <c r="A110" s="74"/>
      <c r="B110" s="79"/>
      <c r="C110" s="58"/>
      <c r="D110" s="58" t="s">
        <v>123</v>
      </c>
      <c r="E110" s="42"/>
      <c r="F110" s="58"/>
      <c r="G110" s="59"/>
      <c r="H110" s="42"/>
      <c r="I110" s="58">
        <v>10000</v>
      </c>
      <c r="J110" s="59">
        <v>0</v>
      </c>
      <c r="K110" s="51">
        <f>I110+J110</f>
        <v>10000</v>
      </c>
    </row>
    <row r="111" spans="1:11" ht="12.75">
      <c r="A111" s="80"/>
      <c r="B111" s="81" t="s">
        <v>124</v>
      </c>
      <c r="C111" s="41"/>
      <c r="D111" s="41" t="s">
        <v>125</v>
      </c>
      <c r="E111" s="52"/>
      <c r="F111" s="65">
        <v>2774786</v>
      </c>
      <c r="G111" s="66">
        <v>0</v>
      </c>
      <c r="H111" s="52">
        <v>0</v>
      </c>
      <c r="I111" s="41">
        <f>I112</f>
        <v>2188835</v>
      </c>
      <c r="J111" s="41">
        <f>J112</f>
        <v>0</v>
      </c>
      <c r="K111" s="60">
        <f>K112</f>
        <v>2188835</v>
      </c>
    </row>
    <row r="112" spans="1:11" ht="12.75">
      <c r="A112" s="80"/>
      <c r="B112" s="41"/>
      <c r="C112" s="41"/>
      <c r="D112" s="58" t="s">
        <v>34</v>
      </c>
      <c r="E112" s="70"/>
      <c r="F112" s="75">
        <f>SUM(F113:F113)</f>
        <v>1971840</v>
      </c>
      <c r="G112" s="76">
        <v>0</v>
      </c>
      <c r="H112" s="70">
        <v>0</v>
      </c>
      <c r="I112" s="58">
        <f>I113+I115</f>
        <v>2188835</v>
      </c>
      <c r="J112" s="58">
        <f>J113+J115</f>
        <v>0</v>
      </c>
      <c r="K112" s="77">
        <f>K113+K115</f>
        <v>2188835</v>
      </c>
    </row>
    <row r="113" spans="1:11" ht="12.75">
      <c r="A113" s="80"/>
      <c r="B113" s="41"/>
      <c r="C113" s="41"/>
      <c r="D113" s="58" t="s">
        <v>126</v>
      </c>
      <c r="E113" s="70"/>
      <c r="F113" s="49">
        <v>1971840</v>
      </c>
      <c r="G113" s="50">
        <v>0</v>
      </c>
      <c r="H113" s="64">
        <v>0</v>
      </c>
      <c r="I113" s="49">
        <v>2183835</v>
      </c>
      <c r="J113" s="50">
        <v>0</v>
      </c>
      <c r="K113" s="77">
        <f>I113+J113</f>
        <v>2183835</v>
      </c>
    </row>
    <row r="114" spans="1:11" ht="12.75">
      <c r="A114" s="80"/>
      <c r="B114" s="41"/>
      <c r="C114" s="41"/>
      <c r="D114" s="58" t="s">
        <v>127</v>
      </c>
      <c r="E114" s="70"/>
      <c r="F114" s="49"/>
      <c r="G114" s="50"/>
      <c r="H114" s="64"/>
      <c r="I114" s="49"/>
      <c r="J114" s="50"/>
      <c r="K114" s="77"/>
    </row>
    <row r="115" spans="1:11" ht="12.75">
      <c r="A115" s="80"/>
      <c r="B115" s="41"/>
      <c r="C115" s="41"/>
      <c r="D115" s="58" t="s">
        <v>128</v>
      </c>
      <c r="E115" s="70"/>
      <c r="F115" s="49"/>
      <c r="G115" s="50"/>
      <c r="H115" s="64"/>
      <c r="I115" s="49">
        <v>5000</v>
      </c>
      <c r="J115" s="50">
        <v>0</v>
      </c>
      <c r="K115" s="77">
        <f>I115+J115</f>
        <v>5000</v>
      </c>
    </row>
    <row r="116" spans="1:11" ht="12.75">
      <c r="A116" s="38"/>
      <c r="B116" s="39" t="s">
        <v>129</v>
      </c>
      <c r="C116" s="41"/>
      <c r="D116" s="41" t="s">
        <v>130</v>
      </c>
      <c r="E116" s="52"/>
      <c r="F116" s="43">
        <v>8273001</v>
      </c>
      <c r="G116" s="44">
        <v>0</v>
      </c>
      <c r="H116" s="45">
        <v>0</v>
      </c>
      <c r="I116" s="46">
        <f>I117+I122</f>
        <v>8569400</v>
      </c>
      <c r="J116" s="46">
        <f>J117+J122</f>
        <v>0</v>
      </c>
      <c r="K116" s="47">
        <f>K117+K122</f>
        <v>8569400</v>
      </c>
    </row>
    <row r="117" spans="1:11" ht="12.75">
      <c r="A117" s="38"/>
      <c r="B117" s="39"/>
      <c r="C117" s="41"/>
      <c r="D117" s="58" t="s">
        <v>34</v>
      </c>
      <c r="E117" s="70"/>
      <c r="F117" s="71">
        <v>8273001</v>
      </c>
      <c r="G117" s="72">
        <v>0</v>
      </c>
      <c r="H117" s="73">
        <v>0</v>
      </c>
      <c r="I117" s="49">
        <f>I118+I119+I120+I121</f>
        <v>8511100</v>
      </c>
      <c r="J117" s="49">
        <f>J118+J119+J120+J121</f>
        <v>0</v>
      </c>
      <c r="K117" s="51">
        <f>K118+K119+K120+K121</f>
        <v>8511100</v>
      </c>
    </row>
    <row r="118" spans="1:11" ht="12.75">
      <c r="A118" s="38"/>
      <c r="B118" s="39"/>
      <c r="C118" s="41"/>
      <c r="D118" s="58" t="s">
        <v>58</v>
      </c>
      <c r="E118" s="42"/>
      <c r="F118" s="58">
        <v>5764642</v>
      </c>
      <c r="G118" s="59">
        <v>0</v>
      </c>
      <c r="H118" s="42">
        <v>0</v>
      </c>
      <c r="I118" s="58">
        <v>5777300</v>
      </c>
      <c r="J118" s="59">
        <v>-38290</v>
      </c>
      <c r="K118" s="51">
        <f>I118+J118</f>
        <v>5739010</v>
      </c>
    </row>
    <row r="119" spans="1:11" ht="12.75">
      <c r="A119" s="38"/>
      <c r="B119" s="39"/>
      <c r="C119" s="41"/>
      <c r="D119" s="58" t="s">
        <v>59</v>
      </c>
      <c r="E119" s="42"/>
      <c r="F119" s="58">
        <v>1122319</v>
      </c>
      <c r="G119" s="59">
        <v>0</v>
      </c>
      <c r="H119" s="42">
        <v>0</v>
      </c>
      <c r="I119" s="58">
        <v>1114600</v>
      </c>
      <c r="J119" s="59">
        <v>-6650</v>
      </c>
      <c r="K119" s="51">
        <f>I119+J119</f>
        <v>1107950</v>
      </c>
    </row>
    <row r="120" spans="1:11" ht="12.75">
      <c r="A120" s="38"/>
      <c r="B120" s="39"/>
      <c r="C120" s="41"/>
      <c r="D120" s="58" t="s">
        <v>60</v>
      </c>
      <c r="E120" s="42"/>
      <c r="F120" s="58">
        <v>1386040</v>
      </c>
      <c r="G120" s="59">
        <v>0</v>
      </c>
      <c r="H120" s="42">
        <v>0</v>
      </c>
      <c r="I120" s="58">
        <v>1599200</v>
      </c>
      <c r="J120" s="59">
        <v>44940</v>
      </c>
      <c r="K120" s="51">
        <f>I120+J120</f>
        <v>1644140</v>
      </c>
    </row>
    <row r="121" spans="1:11" ht="12.75">
      <c r="A121" s="38"/>
      <c r="B121" s="39"/>
      <c r="C121" s="41"/>
      <c r="D121" s="58" t="s">
        <v>120</v>
      </c>
      <c r="E121" s="42"/>
      <c r="F121" s="58"/>
      <c r="G121" s="59"/>
      <c r="H121" s="42"/>
      <c r="I121" s="58">
        <v>20000</v>
      </c>
      <c r="J121" s="59">
        <v>0</v>
      </c>
      <c r="K121" s="51">
        <f>I121+J121</f>
        <v>20000</v>
      </c>
    </row>
    <row r="122" spans="1:11" ht="12.75">
      <c r="A122" s="38"/>
      <c r="B122" s="39"/>
      <c r="C122" s="41"/>
      <c r="D122" s="58" t="s">
        <v>55</v>
      </c>
      <c r="E122" s="42"/>
      <c r="F122" s="58"/>
      <c r="G122" s="59"/>
      <c r="H122" s="42"/>
      <c r="I122" s="121">
        <v>58300</v>
      </c>
      <c r="J122" s="122">
        <v>0</v>
      </c>
      <c r="K122" s="69">
        <f>I122+J122</f>
        <v>58300</v>
      </c>
    </row>
    <row r="123" spans="1:11" ht="12.75">
      <c r="A123" s="38"/>
      <c r="B123" s="39" t="s">
        <v>131</v>
      </c>
      <c r="C123" s="41"/>
      <c r="D123" s="41" t="s">
        <v>132</v>
      </c>
      <c r="E123" s="52"/>
      <c r="F123" s="43">
        <v>905277</v>
      </c>
      <c r="G123" s="44">
        <v>0</v>
      </c>
      <c r="H123" s="45">
        <v>0</v>
      </c>
      <c r="I123" s="46">
        <f>I124</f>
        <v>957100</v>
      </c>
      <c r="J123" s="46">
        <f>J124</f>
        <v>0</v>
      </c>
      <c r="K123" s="47">
        <f>K124</f>
        <v>957100</v>
      </c>
    </row>
    <row r="124" spans="1:11" ht="12.75">
      <c r="A124" s="38"/>
      <c r="B124" s="39"/>
      <c r="C124" s="41"/>
      <c r="D124" s="58" t="s">
        <v>34</v>
      </c>
      <c r="E124" s="70"/>
      <c r="F124" s="71">
        <f>SUM(F125:F127)</f>
        <v>905277</v>
      </c>
      <c r="G124" s="72">
        <v>0</v>
      </c>
      <c r="H124" s="73">
        <v>0</v>
      </c>
      <c r="I124" s="49">
        <f>I125+I126+I127</f>
        <v>957100</v>
      </c>
      <c r="J124" s="49">
        <f>J125+J126+J127</f>
        <v>0</v>
      </c>
      <c r="K124" s="51">
        <f>K125+K126+K127</f>
        <v>957100</v>
      </c>
    </row>
    <row r="125" spans="1:11" ht="12.75">
      <c r="A125" s="38"/>
      <c r="B125" s="39"/>
      <c r="C125" s="41"/>
      <c r="D125" s="58" t="s">
        <v>58</v>
      </c>
      <c r="E125" s="42"/>
      <c r="F125" s="49">
        <v>130500</v>
      </c>
      <c r="G125" s="50">
        <v>0</v>
      </c>
      <c r="H125" s="64">
        <v>0</v>
      </c>
      <c r="I125" s="49">
        <v>91713</v>
      </c>
      <c r="J125" s="50">
        <v>1500</v>
      </c>
      <c r="K125" s="51">
        <f>I125+J125</f>
        <v>93213</v>
      </c>
    </row>
    <row r="126" spans="1:11" ht="12.75">
      <c r="A126" s="38"/>
      <c r="B126" s="39"/>
      <c r="C126" s="41"/>
      <c r="D126" s="58" t="s">
        <v>59</v>
      </c>
      <c r="E126" s="42"/>
      <c r="F126" s="49">
        <v>26500</v>
      </c>
      <c r="G126" s="50">
        <v>0</v>
      </c>
      <c r="H126" s="64">
        <v>0</v>
      </c>
      <c r="I126" s="49">
        <v>32410</v>
      </c>
      <c r="J126" s="50">
        <v>-8600</v>
      </c>
      <c r="K126" s="51">
        <f>I126+J126</f>
        <v>23810</v>
      </c>
    </row>
    <row r="127" spans="1:11" ht="12.75">
      <c r="A127" s="38"/>
      <c r="B127" s="39"/>
      <c r="C127" s="41"/>
      <c r="D127" s="58" t="s">
        <v>60</v>
      </c>
      <c r="E127" s="42"/>
      <c r="F127" s="49">
        <v>748277</v>
      </c>
      <c r="G127" s="50">
        <v>0</v>
      </c>
      <c r="H127" s="64">
        <v>0</v>
      </c>
      <c r="I127" s="49">
        <v>832977</v>
      </c>
      <c r="J127" s="50">
        <v>7100</v>
      </c>
      <c r="K127" s="51">
        <f>I127+J127</f>
        <v>840077</v>
      </c>
    </row>
    <row r="128" spans="1:11" ht="12.75">
      <c r="A128" s="38"/>
      <c r="B128" s="39" t="s">
        <v>133</v>
      </c>
      <c r="C128" s="41"/>
      <c r="D128" s="41" t="s">
        <v>134</v>
      </c>
      <c r="E128" s="42"/>
      <c r="F128" s="43">
        <v>133430</v>
      </c>
      <c r="G128" s="44">
        <v>0</v>
      </c>
      <c r="H128" s="45">
        <v>0</v>
      </c>
      <c r="I128" s="46">
        <f>I129</f>
        <v>135440</v>
      </c>
      <c r="J128" s="46">
        <f>J129</f>
        <v>0</v>
      </c>
      <c r="K128" s="47">
        <f>K129</f>
        <v>135440</v>
      </c>
    </row>
    <row r="129" spans="1:11" ht="12.75">
      <c r="A129" s="38"/>
      <c r="B129" s="39"/>
      <c r="C129" s="41"/>
      <c r="D129" s="48" t="s">
        <v>22</v>
      </c>
      <c r="E129" s="42"/>
      <c r="F129" s="43"/>
      <c r="G129" s="44"/>
      <c r="H129" s="45"/>
      <c r="I129" s="49">
        <v>135440</v>
      </c>
      <c r="J129" s="50">
        <v>0</v>
      </c>
      <c r="K129" s="51">
        <f>I129+J129</f>
        <v>135440</v>
      </c>
    </row>
    <row r="130" spans="1:11" ht="12.75">
      <c r="A130" s="38"/>
      <c r="B130" s="39" t="s">
        <v>135</v>
      </c>
      <c r="C130" s="41"/>
      <c r="D130" s="41" t="s">
        <v>26</v>
      </c>
      <c r="E130" s="42"/>
      <c r="F130" s="43">
        <v>117585</v>
      </c>
      <c r="G130" s="44">
        <v>0</v>
      </c>
      <c r="H130" s="45">
        <v>0</v>
      </c>
      <c r="I130" s="46">
        <f>I131</f>
        <v>226542</v>
      </c>
      <c r="J130" s="46">
        <f>J131</f>
        <v>1800</v>
      </c>
      <c r="K130" s="47">
        <f>K131</f>
        <v>228342</v>
      </c>
    </row>
    <row r="131" spans="1:11" ht="12.75">
      <c r="A131" s="38"/>
      <c r="B131" s="39"/>
      <c r="C131" s="41"/>
      <c r="D131" s="48" t="s">
        <v>45</v>
      </c>
      <c r="E131" s="42"/>
      <c r="F131" s="43"/>
      <c r="G131" s="44"/>
      <c r="H131" s="45"/>
      <c r="I131" s="49">
        <v>226542</v>
      </c>
      <c r="J131" s="50">
        <v>1800</v>
      </c>
      <c r="K131" s="51">
        <f>I131+J131</f>
        <v>228342</v>
      </c>
    </row>
    <row r="132" spans="1:11" ht="12.75">
      <c r="A132" s="56" t="s">
        <v>136</v>
      </c>
      <c r="B132" s="33" t="s">
        <v>137</v>
      </c>
      <c r="C132" s="33"/>
      <c r="D132" s="33"/>
      <c r="E132" s="33"/>
      <c r="F132" s="36" t="e">
        <f>F136+F144</f>
        <v>#REF!</v>
      </c>
      <c r="G132" s="34">
        <v>0</v>
      </c>
      <c r="H132" s="35">
        <v>0</v>
      </c>
      <c r="I132" s="36">
        <f>SUM(I136+I144+I133)</f>
        <v>717647</v>
      </c>
      <c r="J132" s="36">
        <f>SUM(J136+J144+J133)</f>
        <v>0</v>
      </c>
      <c r="K132" s="37">
        <f>SUM(K136+K144+K133)</f>
        <v>717647</v>
      </c>
    </row>
    <row r="133" spans="1:11" ht="12.75">
      <c r="A133" s="123"/>
      <c r="B133" s="124">
        <v>85153</v>
      </c>
      <c r="C133" s="125"/>
      <c r="D133" s="126" t="s">
        <v>138</v>
      </c>
      <c r="E133" s="125"/>
      <c r="F133" s="127"/>
      <c r="G133" s="128"/>
      <c r="H133" s="129"/>
      <c r="I133" s="127">
        <f>I134+I135</f>
        <v>8855</v>
      </c>
      <c r="J133" s="127">
        <f>J134+J135</f>
        <v>0</v>
      </c>
      <c r="K133" s="130">
        <f>K134+K135</f>
        <v>8855</v>
      </c>
    </row>
    <row r="134" spans="1:11" ht="12.75">
      <c r="A134" s="38"/>
      <c r="B134" s="39"/>
      <c r="C134" s="39"/>
      <c r="D134" s="131" t="s">
        <v>139</v>
      </c>
      <c r="E134" s="39"/>
      <c r="F134" s="41"/>
      <c r="G134" s="40"/>
      <c r="H134" s="82"/>
      <c r="I134" s="58">
        <v>8700</v>
      </c>
      <c r="J134" s="58">
        <v>0</v>
      </c>
      <c r="K134" s="77">
        <f>J134+I134</f>
        <v>8700</v>
      </c>
    </row>
    <row r="135" spans="1:11" ht="12.75">
      <c r="A135" s="38"/>
      <c r="B135" s="39"/>
      <c r="C135" s="39"/>
      <c r="D135" s="131" t="s">
        <v>140</v>
      </c>
      <c r="E135" s="39"/>
      <c r="F135" s="41"/>
      <c r="G135" s="40"/>
      <c r="H135" s="82"/>
      <c r="I135" s="58">
        <v>155</v>
      </c>
      <c r="J135" s="58">
        <v>0</v>
      </c>
      <c r="K135" s="77">
        <f>J135+I135</f>
        <v>155</v>
      </c>
    </row>
    <row r="136" spans="1:11" ht="12.75">
      <c r="A136" s="38"/>
      <c r="B136" s="39" t="s">
        <v>141</v>
      </c>
      <c r="C136" s="41"/>
      <c r="D136" s="41" t="s">
        <v>142</v>
      </c>
      <c r="E136" s="82"/>
      <c r="F136" s="41" t="e">
        <f>#REF!+#REF!+F141+F142</f>
        <v>#REF!</v>
      </c>
      <c r="G136" s="40">
        <v>0</v>
      </c>
      <c r="H136" s="82">
        <v>0</v>
      </c>
      <c r="I136" s="41">
        <f>SUM(I137+I143)</f>
        <v>688792</v>
      </c>
      <c r="J136" s="41">
        <f>SUM(J137+J143)</f>
        <v>0</v>
      </c>
      <c r="K136" s="60">
        <f>SUM(K137+K143)</f>
        <v>688792</v>
      </c>
    </row>
    <row r="137" spans="1:11" ht="12.75">
      <c r="A137" s="38"/>
      <c r="B137" s="39"/>
      <c r="C137" s="41"/>
      <c r="D137" s="48" t="s">
        <v>143</v>
      </c>
      <c r="E137" s="42"/>
      <c r="F137" s="58"/>
      <c r="G137" s="59"/>
      <c r="H137" s="42"/>
      <c r="I137" s="58">
        <f>I139+I141+I142+I140</f>
        <v>365792</v>
      </c>
      <c r="J137" s="58">
        <f>J139+J141+J142+J140</f>
        <v>0</v>
      </c>
      <c r="K137" s="77">
        <f>K139+K141+K142+K140</f>
        <v>365792</v>
      </c>
    </row>
    <row r="138" spans="1:11" ht="12.75">
      <c r="A138" s="61"/>
      <c r="B138" s="83"/>
      <c r="C138" s="58"/>
      <c r="D138" s="48" t="s">
        <v>144</v>
      </c>
      <c r="E138" s="42"/>
      <c r="F138" s="58"/>
      <c r="G138" s="59"/>
      <c r="H138" s="42"/>
      <c r="I138" s="58"/>
      <c r="J138" s="59"/>
      <c r="K138" s="77"/>
    </row>
    <row r="139" spans="1:11" ht="12.75">
      <c r="A139" s="61"/>
      <c r="B139" s="83"/>
      <c r="C139" s="58"/>
      <c r="D139" s="58" t="s">
        <v>145</v>
      </c>
      <c r="E139" s="42"/>
      <c r="F139" s="58"/>
      <c r="G139" s="59"/>
      <c r="H139" s="42"/>
      <c r="I139" s="58">
        <v>6145</v>
      </c>
      <c r="J139" s="59">
        <v>0</v>
      </c>
      <c r="K139" s="77">
        <f>I139+J139</f>
        <v>6145</v>
      </c>
    </row>
    <row r="140" spans="1:11" ht="12.75">
      <c r="A140" s="61"/>
      <c r="B140" s="83"/>
      <c r="C140" s="58"/>
      <c r="D140" s="48" t="s">
        <v>146</v>
      </c>
      <c r="E140" s="42"/>
      <c r="F140" s="58"/>
      <c r="G140" s="59"/>
      <c r="H140" s="42"/>
      <c r="I140" s="58">
        <v>52300</v>
      </c>
      <c r="J140" s="59">
        <v>0</v>
      </c>
      <c r="K140" s="77">
        <f>I140+J140</f>
        <v>52300</v>
      </c>
    </row>
    <row r="141" spans="1:11" ht="12.75">
      <c r="A141" s="61"/>
      <c r="B141" s="83"/>
      <c r="C141" s="58"/>
      <c r="D141" s="58" t="s">
        <v>147</v>
      </c>
      <c r="E141" s="42"/>
      <c r="F141" s="49">
        <v>16000</v>
      </c>
      <c r="G141" s="50">
        <v>0</v>
      </c>
      <c r="H141" s="64">
        <v>0</v>
      </c>
      <c r="I141" s="49">
        <v>14000</v>
      </c>
      <c r="J141" s="50">
        <v>0</v>
      </c>
      <c r="K141" s="77">
        <f>I141+J141</f>
        <v>14000</v>
      </c>
    </row>
    <row r="142" spans="1:11" ht="12.75">
      <c r="A142" s="61"/>
      <c r="B142" s="83"/>
      <c r="C142" s="58"/>
      <c r="D142" s="58" t="s">
        <v>148</v>
      </c>
      <c r="E142" s="42"/>
      <c r="F142" s="49">
        <v>416300</v>
      </c>
      <c r="G142" s="50">
        <v>0</v>
      </c>
      <c r="H142" s="64">
        <v>0</v>
      </c>
      <c r="I142" s="49">
        <v>293347</v>
      </c>
      <c r="J142" s="50">
        <v>0</v>
      </c>
      <c r="K142" s="77">
        <f>I142+J142</f>
        <v>293347</v>
      </c>
    </row>
    <row r="143" spans="1:11" ht="12.75">
      <c r="A143" s="61"/>
      <c r="B143" s="83"/>
      <c r="C143" s="58"/>
      <c r="D143" s="48" t="s">
        <v>55</v>
      </c>
      <c r="E143" s="42"/>
      <c r="F143" s="49"/>
      <c r="G143" s="50"/>
      <c r="H143" s="64"/>
      <c r="I143" s="67">
        <v>323000</v>
      </c>
      <c r="J143" s="68">
        <v>0</v>
      </c>
      <c r="K143" s="101">
        <f>I143+J143</f>
        <v>323000</v>
      </c>
    </row>
    <row r="144" spans="1:11" ht="12.75">
      <c r="A144" s="38"/>
      <c r="B144" s="39" t="s">
        <v>149</v>
      </c>
      <c r="C144" s="41"/>
      <c r="D144" s="41" t="s">
        <v>26</v>
      </c>
      <c r="E144" s="42"/>
      <c r="F144" s="46">
        <v>20000</v>
      </c>
      <c r="G144" s="119">
        <v>0</v>
      </c>
      <c r="H144" s="132">
        <v>0</v>
      </c>
      <c r="I144" s="46">
        <f>I145</f>
        <v>20000</v>
      </c>
      <c r="J144" s="46">
        <f>J145</f>
        <v>0</v>
      </c>
      <c r="K144" s="47">
        <f>K145</f>
        <v>20000</v>
      </c>
    </row>
    <row r="145" spans="1:11" ht="12.75">
      <c r="A145" s="61"/>
      <c r="B145" s="58"/>
      <c r="C145" s="58"/>
      <c r="D145" s="48" t="s">
        <v>81</v>
      </c>
      <c r="E145" s="42"/>
      <c r="F145" s="58"/>
      <c r="G145" s="59"/>
      <c r="H145" s="42"/>
      <c r="I145" s="58">
        <v>20000</v>
      </c>
      <c r="J145" s="59">
        <v>0</v>
      </c>
      <c r="K145" s="77">
        <f>I145+J145</f>
        <v>20000</v>
      </c>
    </row>
    <row r="146" spans="1:11" ht="12.75">
      <c r="A146" s="56" t="s">
        <v>150</v>
      </c>
      <c r="B146" s="33" t="s">
        <v>151</v>
      </c>
      <c r="C146" s="33"/>
      <c r="D146" s="33"/>
      <c r="E146" s="33"/>
      <c r="F146" s="36" t="e">
        <f>#REF!+F156+F158+F164+F166+#REF!+F183</f>
        <v>#REF!</v>
      </c>
      <c r="G146" s="34">
        <v>237410</v>
      </c>
      <c r="H146" s="35">
        <v>147200</v>
      </c>
      <c r="I146" s="36">
        <f>I147+I156+I158+I164+I166+I175+I183+I150+I181</f>
        <v>15444025</v>
      </c>
      <c r="J146" s="36">
        <f>J147+J156+J158+J164+J166+J175+J183+J150+J181</f>
        <v>813281</v>
      </c>
      <c r="K146" s="37">
        <f>K147+K156+K158+K164+K166+K175+K183+K150+K181</f>
        <v>16257306</v>
      </c>
    </row>
    <row r="147" spans="1:11" ht="12.75">
      <c r="A147" s="38"/>
      <c r="B147" s="78">
        <v>85202</v>
      </c>
      <c r="C147" s="81"/>
      <c r="D147" s="98" t="s">
        <v>152</v>
      </c>
      <c r="E147" s="99"/>
      <c r="F147" s="41"/>
      <c r="G147" s="40"/>
      <c r="H147" s="82"/>
      <c r="I147" s="41">
        <f>I148</f>
        <v>176500</v>
      </c>
      <c r="J147" s="41">
        <f>J148</f>
        <v>0</v>
      </c>
      <c r="K147" s="60">
        <f>K148</f>
        <v>176500</v>
      </c>
    </row>
    <row r="148" spans="1:11" ht="12.75">
      <c r="A148" s="38"/>
      <c r="B148" s="39"/>
      <c r="C148" s="81"/>
      <c r="D148" s="100" t="s">
        <v>22</v>
      </c>
      <c r="E148" s="99"/>
      <c r="F148" s="41"/>
      <c r="G148" s="40"/>
      <c r="H148" s="82"/>
      <c r="I148" s="58">
        <v>176500</v>
      </c>
      <c r="J148" s="59">
        <v>0</v>
      </c>
      <c r="K148" s="77">
        <f>I148+J148</f>
        <v>176500</v>
      </c>
    </row>
    <row r="149" spans="1:11" ht="12.75">
      <c r="A149" s="38"/>
      <c r="B149" s="39" t="s">
        <v>153</v>
      </c>
      <c r="C149" s="41"/>
      <c r="D149" s="41" t="s">
        <v>154</v>
      </c>
      <c r="E149" s="42"/>
      <c r="F149" s="58"/>
      <c r="G149" s="59"/>
      <c r="H149" s="42"/>
      <c r="I149" s="58"/>
      <c r="J149" s="59"/>
      <c r="K149" s="77"/>
    </row>
    <row r="150" spans="1:11" ht="12.75">
      <c r="A150" s="38"/>
      <c r="B150" s="39"/>
      <c r="C150" s="41"/>
      <c r="D150" s="41" t="s">
        <v>155</v>
      </c>
      <c r="E150" s="42"/>
      <c r="F150" s="58"/>
      <c r="G150" s="59"/>
      <c r="H150" s="42"/>
      <c r="I150" s="41">
        <f>I151+I152+I153+I154</f>
        <v>7957143</v>
      </c>
      <c r="J150" s="41">
        <f>J151+J152+J153+J154</f>
        <v>441600</v>
      </c>
      <c r="K150" s="60">
        <f>K151+K152+K153+K154</f>
        <v>8398743</v>
      </c>
    </row>
    <row r="151" spans="1:12" ht="12.75">
      <c r="A151" s="38"/>
      <c r="B151" s="39"/>
      <c r="C151" s="41"/>
      <c r="D151" s="58" t="s">
        <v>156</v>
      </c>
      <c r="E151" s="42"/>
      <c r="F151" s="58">
        <v>6508700</v>
      </c>
      <c r="G151" s="59">
        <v>0</v>
      </c>
      <c r="H151" s="42">
        <v>142000</v>
      </c>
      <c r="I151" s="58">
        <v>7608017</v>
      </c>
      <c r="J151" s="59">
        <v>426600</v>
      </c>
      <c r="K151" s="77">
        <f>I151+J151</f>
        <v>8034617</v>
      </c>
      <c r="L151" s="1" t="s">
        <v>157</v>
      </c>
    </row>
    <row r="152" spans="1:11" ht="12.75">
      <c r="A152" s="38"/>
      <c r="B152" s="39"/>
      <c r="C152" s="41"/>
      <c r="D152" s="58" t="s">
        <v>50</v>
      </c>
      <c r="E152" s="42"/>
      <c r="F152" s="49">
        <v>79347</v>
      </c>
      <c r="G152" s="50">
        <v>0</v>
      </c>
      <c r="H152" s="64">
        <v>0</v>
      </c>
      <c r="I152" s="49">
        <v>120367</v>
      </c>
      <c r="J152" s="50">
        <v>0</v>
      </c>
      <c r="K152" s="77">
        <f>I152+J152</f>
        <v>120367</v>
      </c>
    </row>
    <row r="153" spans="1:11" ht="12.75">
      <c r="A153" s="38"/>
      <c r="B153" s="39"/>
      <c r="C153" s="41"/>
      <c r="D153" s="58" t="s">
        <v>51</v>
      </c>
      <c r="E153" s="42"/>
      <c r="F153" s="49">
        <v>16267</v>
      </c>
      <c r="G153" s="50">
        <v>142000</v>
      </c>
      <c r="H153" s="64">
        <v>0</v>
      </c>
      <c r="I153" s="49">
        <v>107800</v>
      </c>
      <c r="J153" s="50">
        <v>15000</v>
      </c>
      <c r="K153" s="77">
        <f>I153+J153</f>
        <v>122800</v>
      </c>
    </row>
    <row r="154" spans="1:11" ht="12.75">
      <c r="A154" s="38"/>
      <c r="B154" s="39"/>
      <c r="C154" s="41"/>
      <c r="D154" s="58" t="s">
        <v>45</v>
      </c>
      <c r="E154" s="42"/>
      <c r="F154" s="49">
        <v>105686</v>
      </c>
      <c r="G154" s="50">
        <v>0</v>
      </c>
      <c r="H154" s="64">
        <v>0</v>
      </c>
      <c r="I154" s="49">
        <v>120959</v>
      </c>
      <c r="J154" s="50">
        <v>0</v>
      </c>
      <c r="K154" s="77">
        <f>I154+J154</f>
        <v>120959</v>
      </c>
    </row>
    <row r="155" spans="1:11" ht="12.75">
      <c r="A155" s="38"/>
      <c r="B155" s="39" t="s">
        <v>158</v>
      </c>
      <c r="C155" s="41"/>
      <c r="D155" s="41" t="s">
        <v>159</v>
      </c>
      <c r="E155" s="42"/>
      <c r="F155" s="58"/>
      <c r="G155" s="59"/>
      <c r="H155" s="42"/>
      <c r="I155" s="58"/>
      <c r="J155" s="59"/>
      <c r="K155" s="77"/>
    </row>
    <row r="156" spans="1:11" ht="12.75">
      <c r="A156" s="38"/>
      <c r="B156" s="39"/>
      <c r="C156" s="41"/>
      <c r="D156" s="41" t="s">
        <v>160</v>
      </c>
      <c r="E156" s="42"/>
      <c r="F156" s="41">
        <v>95700</v>
      </c>
      <c r="G156" s="40">
        <v>0</v>
      </c>
      <c r="H156" s="82">
        <v>0</v>
      </c>
      <c r="I156" s="41">
        <v>57200</v>
      </c>
      <c r="J156" s="40">
        <v>0</v>
      </c>
      <c r="K156" s="60">
        <f>I156+J156</f>
        <v>57200</v>
      </c>
    </row>
    <row r="157" spans="1:11" ht="12.75">
      <c r="A157" s="38"/>
      <c r="B157" s="39" t="s">
        <v>161</v>
      </c>
      <c r="C157" s="41"/>
      <c r="D157" s="41" t="s">
        <v>162</v>
      </c>
      <c r="E157" s="42"/>
      <c r="F157" s="58"/>
      <c r="G157" s="59"/>
      <c r="H157" s="42"/>
      <c r="I157" s="58"/>
      <c r="J157" s="59"/>
      <c r="K157" s="77"/>
    </row>
    <row r="158" spans="1:11" ht="12.75">
      <c r="A158" s="38"/>
      <c r="B158" s="39"/>
      <c r="C158" s="41"/>
      <c r="D158" s="41" t="s">
        <v>163</v>
      </c>
      <c r="E158" s="82"/>
      <c r="F158" s="41">
        <f>SUM(F159:F161)</f>
        <v>1614700</v>
      </c>
      <c r="G158" s="40">
        <v>0</v>
      </c>
      <c r="H158" s="82">
        <v>0</v>
      </c>
      <c r="I158" s="41">
        <f>I159+I160+I161+I162+I163</f>
        <v>1628401</v>
      </c>
      <c r="J158" s="41">
        <f>J159+J160+J161+J162+J163</f>
        <v>0</v>
      </c>
      <c r="K158" s="60">
        <f>SUM(K159:K163)</f>
        <v>1628401</v>
      </c>
    </row>
    <row r="159" spans="1:11" ht="12.75">
      <c r="A159" s="74"/>
      <c r="B159" s="79"/>
      <c r="C159" s="58"/>
      <c r="D159" s="58" t="s">
        <v>164</v>
      </c>
      <c r="E159" s="42"/>
      <c r="F159" s="58">
        <v>1005000</v>
      </c>
      <c r="G159" s="59">
        <v>0</v>
      </c>
      <c r="H159" s="42">
        <v>0</v>
      </c>
      <c r="I159" s="58">
        <v>860000</v>
      </c>
      <c r="J159" s="59">
        <v>0</v>
      </c>
      <c r="K159" s="77">
        <f>I159+J159</f>
        <v>860000</v>
      </c>
    </row>
    <row r="160" spans="1:11" ht="12.75">
      <c r="A160" s="74"/>
      <c r="B160" s="79"/>
      <c r="C160" s="58"/>
      <c r="D160" s="58" t="s">
        <v>165</v>
      </c>
      <c r="E160" s="42"/>
      <c r="F160" s="58">
        <v>125800</v>
      </c>
      <c r="G160" s="59">
        <v>0</v>
      </c>
      <c r="H160" s="42">
        <v>0</v>
      </c>
      <c r="I160" s="58">
        <v>229533</v>
      </c>
      <c r="J160" s="59">
        <v>0</v>
      </c>
      <c r="K160" s="77">
        <f>I160+J160</f>
        <v>229533</v>
      </c>
    </row>
    <row r="161" spans="1:11" ht="12.75">
      <c r="A161" s="74"/>
      <c r="B161" s="79"/>
      <c r="C161" s="58"/>
      <c r="D161" s="58" t="s">
        <v>166</v>
      </c>
      <c r="E161" s="42"/>
      <c r="F161" s="58">
        <v>483900</v>
      </c>
      <c r="G161" s="59">
        <v>0</v>
      </c>
      <c r="H161" s="42">
        <v>0</v>
      </c>
      <c r="I161" s="58">
        <v>535872</v>
      </c>
      <c r="J161" s="59">
        <v>0</v>
      </c>
      <c r="K161" s="77">
        <f>I161+J161</f>
        <v>535872</v>
      </c>
    </row>
    <row r="162" spans="1:11" ht="12.75">
      <c r="A162" s="74"/>
      <c r="B162" s="79"/>
      <c r="C162" s="58"/>
      <c r="D162" s="58" t="s">
        <v>167</v>
      </c>
      <c r="E162" s="42"/>
      <c r="F162" s="58"/>
      <c r="G162" s="59"/>
      <c r="H162" s="42"/>
      <c r="I162" s="58">
        <v>2467</v>
      </c>
      <c r="J162" s="59">
        <v>0</v>
      </c>
      <c r="K162" s="77">
        <f>I162+J162</f>
        <v>2467</v>
      </c>
    </row>
    <row r="163" spans="1:12" ht="12.75">
      <c r="A163" s="74"/>
      <c r="B163" s="79"/>
      <c r="C163" s="58"/>
      <c r="D163" s="58" t="s">
        <v>168</v>
      </c>
      <c r="E163" s="42"/>
      <c r="F163" s="58"/>
      <c r="G163" s="59"/>
      <c r="H163" s="42"/>
      <c r="I163" s="58">
        <v>529</v>
      </c>
      <c r="J163" s="59">
        <v>0</v>
      </c>
      <c r="K163" s="77">
        <f>I163+J163</f>
        <v>529</v>
      </c>
      <c r="L163" s="133"/>
    </row>
    <row r="164" spans="1:11" ht="12.75">
      <c r="A164" s="38"/>
      <c r="B164" s="39" t="s">
        <v>169</v>
      </c>
      <c r="C164" s="41"/>
      <c r="D164" s="41" t="s">
        <v>170</v>
      </c>
      <c r="E164" s="82"/>
      <c r="F164" s="41">
        <v>2100000</v>
      </c>
      <c r="G164" s="40">
        <v>0</v>
      </c>
      <c r="H164" s="82">
        <v>0</v>
      </c>
      <c r="I164" s="41">
        <f>I165</f>
        <v>2100000</v>
      </c>
      <c r="J164" s="41">
        <f>J165</f>
        <v>0</v>
      </c>
      <c r="K164" s="60">
        <f>K165</f>
        <v>2100000</v>
      </c>
    </row>
    <row r="165" spans="1:11" ht="12.75">
      <c r="A165" s="38"/>
      <c r="B165" s="39"/>
      <c r="C165" s="41"/>
      <c r="D165" s="48" t="s">
        <v>45</v>
      </c>
      <c r="E165" s="82"/>
      <c r="F165" s="41"/>
      <c r="G165" s="40"/>
      <c r="H165" s="82"/>
      <c r="I165" s="58">
        <v>2100000</v>
      </c>
      <c r="J165" s="59">
        <v>0</v>
      </c>
      <c r="K165" s="77">
        <f>I165+J165</f>
        <v>2100000</v>
      </c>
    </row>
    <row r="166" spans="1:11" ht="12.75">
      <c r="A166" s="38"/>
      <c r="B166" s="39" t="s">
        <v>171</v>
      </c>
      <c r="C166" s="41"/>
      <c r="D166" s="41" t="s">
        <v>172</v>
      </c>
      <c r="E166" s="82"/>
      <c r="F166" s="41">
        <f>SUM(F167:F169)</f>
        <v>1826068</v>
      </c>
      <c r="G166" s="40">
        <v>0</v>
      </c>
      <c r="H166" s="82">
        <v>0</v>
      </c>
      <c r="I166" s="41">
        <f>I167+I168+I169</f>
        <v>1874701</v>
      </c>
      <c r="J166" s="41">
        <f>J167+J168+J169</f>
        <v>0</v>
      </c>
      <c r="K166" s="60">
        <f>K167+K168+K169</f>
        <v>1874701</v>
      </c>
    </row>
    <row r="167" spans="1:11" ht="12.75">
      <c r="A167" s="80"/>
      <c r="B167" s="79"/>
      <c r="C167" s="58"/>
      <c r="D167" s="58" t="s">
        <v>50</v>
      </c>
      <c r="E167" s="42"/>
      <c r="F167" s="49">
        <v>1263743</v>
      </c>
      <c r="G167" s="50">
        <v>0</v>
      </c>
      <c r="H167" s="64">
        <v>0</v>
      </c>
      <c r="I167" s="49">
        <v>1280651</v>
      </c>
      <c r="J167" s="50">
        <v>0</v>
      </c>
      <c r="K167" s="51">
        <f>I167+J167</f>
        <v>1280651</v>
      </c>
    </row>
    <row r="168" spans="1:11" ht="12.75">
      <c r="A168" s="74"/>
      <c r="B168" s="79"/>
      <c r="C168" s="58"/>
      <c r="D168" s="58" t="s">
        <v>51</v>
      </c>
      <c r="E168" s="134"/>
      <c r="F168" s="49">
        <v>268100</v>
      </c>
      <c r="G168" s="50">
        <v>0</v>
      </c>
      <c r="H168" s="64">
        <v>0</v>
      </c>
      <c r="I168" s="49">
        <v>273100</v>
      </c>
      <c r="J168" s="50">
        <v>0</v>
      </c>
      <c r="K168" s="51">
        <f>I168+J168</f>
        <v>273100</v>
      </c>
    </row>
    <row r="169" spans="1:11" ht="12.75">
      <c r="A169" s="74"/>
      <c r="B169" s="58"/>
      <c r="C169" s="58"/>
      <c r="D169" s="58" t="s">
        <v>45</v>
      </c>
      <c r="E169" s="134"/>
      <c r="F169" s="49">
        <v>294225</v>
      </c>
      <c r="G169" s="50">
        <v>0</v>
      </c>
      <c r="H169" s="64">
        <v>0</v>
      </c>
      <c r="I169" s="49">
        <v>320950</v>
      </c>
      <c r="J169" s="50">
        <v>0</v>
      </c>
      <c r="K169" s="51">
        <f>I169+J169</f>
        <v>320950</v>
      </c>
    </row>
    <row r="170" spans="1:11" ht="12.75">
      <c r="A170" s="74"/>
      <c r="B170" s="58"/>
      <c r="C170" s="58"/>
      <c r="D170" s="58"/>
      <c r="E170" s="42"/>
      <c r="F170" s="49"/>
      <c r="G170" s="50"/>
      <c r="H170" s="64"/>
      <c r="I170" s="49"/>
      <c r="J170" s="50"/>
      <c r="K170" s="51"/>
    </row>
    <row r="171" spans="1:11" ht="15.75">
      <c r="A171" s="74"/>
      <c r="B171" s="58"/>
      <c r="C171" s="58"/>
      <c r="D171" s="135" t="s">
        <v>173</v>
      </c>
      <c r="E171" s="42"/>
      <c r="F171" s="49"/>
      <c r="G171" s="50"/>
      <c r="H171" s="64"/>
      <c r="I171" s="71">
        <f>I172+I173</f>
        <v>431000</v>
      </c>
      <c r="J171" s="71">
        <f>J172+J173</f>
        <v>0</v>
      </c>
      <c r="K171" s="136">
        <f>K172+K173</f>
        <v>431000</v>
      </c>
    </row>
    <row r="172" spans="1:11" ht="12.75">
      <c r="A172" s="74"/>
      <c r="B172" s="58"/>
      <c r="C172" s="58"/>
      <c r="D172" s="48" t="s">
        <v>174</v>
      </c>
      <c r="E172" s="42"/>
      <c r="F172" s="49"/>
      <c r="G172" s="50"/>
      <c r="H172" s="64"/>
      <c r="I172" s="49">
        <v>357000</v>
      </c>
      <c r="J172" s="50">
        <v>0</v>
      </c>
      <c r="K172" s="51">
        <f>I172+J172</f>
        <v>357000</v>
      </c>
    </row>
    <row r="173" spans="1:11" ht="12.75">
      <c r="A173" s="74"/>
      <c r="B173" s="58"/>
      <c r="C173" s="58"/>
      <c r="D173" s="48" t="s">
        <v>51</v>
      </c>
      <c r="E173" s="42"/>
      <c r="F173" s="49"/>
      <c r="G173" s="50"/>
      <c r="H173" s="64"/>
      <c r="I173" s="49">
        <v>74000</v>
      </c>
      <c r="J173" s="50">
        <v>0</v>
      </c>
      <c r="K173" s="51">
        <f>I173+J173</f>
        <v>74000</v>
      </c>
    </row>
    <row r="174" spans="1:11" ht="12.75">
      <c r="A174" s="74"/>
      <c r="B174" s="58"/>
      <c r="C174" s="58"/>
      <c r="D174" s="58"/>
      <c r="E174" s="42"/>
      <c r="F174" s="49"/>
      <c r="G174" s="50"/>
      <c r="H174" s="64"/>
      <c r="I174" s="49"/>
      <c r="J174" s="50"/>
      <c r="K174" s="51"/>
    </row>
    <row r="175" spans="1:11" ht="12.75">
      <c r="A175" s="74"/>
      <c r="B175" s="39" t="s">
        <v>175</v>
      </c>
      <c r="C175" s="41"/>
      <c r="D175" s="41" t="s">
        <v>176</v>
      </c>
      <c r="E175" s="42"/>
      <c r="F175" s="49"/>
      <c r="G175" s="50"/>
      <c r="H175" s="64"/>
      <c r="I175" s="46">
        <f>I176+I177</f>
        <v>220400</v>
      </c>
      <c r="J175" s="46">
        <f>J176+J177</f>
        <v>0</v>
      </c>
      <c r="K175" s="47">
        <f>K176+K177</f>
        <v>220400</v>
      </c>
    </row>
    <row r="176" spans="1:11" ht="12.75">
      <c r="A176" s="74"/>
      <c r="B176" s="39"/>
      <c r="C176" s="41"/>
      <c r="D176" s="58" t="s">
        <v>140</v>
      </c>
      <c r="E176" s="82"/>
      <c r="F176" s="41"/>
      <c r="G176" s="40"/>
      <c r="H176" s="82"/>
      <c r="I176" s="58">
        <v>8700</v>
      </c>
      <c r="J176" s="59">
        <v>0</v>
      </c>
      <c r="K176" s="77">
        <f>I176+J176</f>
        <v>8700</v>
      </c>
    </row>
    <row r="177" spans="1:11" ht="12.75">
      <c r="A177" s="74"/>
      <c r="B177" s="79"/>
      <c r="C177" s="58"/>
      <c r="D177" s="58" t="s">
        <v>45</v>
      </c>
      <c r="E177" s="42"/>
      <c r="F177" s="58">
        <v>53000</v>
      </c>
      <c r="G177" s="59">
        <v>0</v>
      </c>
      <c r="H177" s="42">
        <v>0</v>
      </c>
      <c r="I177" s="58">
        <v>211700</v>
      </c>
      <c r="J177" s="59">
        <v>0</v>
      </c>
      <c r="K177" s="77">
        <f>I177+J177</f>
        <v>211700</v>
      </c>
    </row>
    <row r="178" spans="1:11" ht="12.75">
      <c r="A178" s="137"/>
      <c r="B178" s="138"/>
      <c r="C178" s="139"/>
      <c r="D178" s="140" t="s">
        <v>177</v>
      </c>
      <c r="E178" s="141"/>
      <c r="F178" s="139">
        <v>133900</v>
      </c>
      <c r="G178" s="142">
        <v>0</v>
      </c>
      <c r="H178" s="141">
        <v>0</v>
      </c>
      <c r="I178" s="140">
        <f>I179+I180</f>
        <v>145700</v>
      </c>
      <c r="J178" s="140">
        <f>J179+J180</f>
        <v>0</v>
      </c>
      <c r="K178" s="143">
        <f>K179+K180</f>
        <v>145700</v>
      </c>
    </row>
    <row r="179" spans="1:11" ht="12.75">
      <c r="A179" s="137"/>
      <c r="B179" s="138"/>
      <c r="C179" s="139"/>
      <c r="D179" s="144" t="s">
        <v>140</v>
      </c>
      <c r="E179" s="141"/>
      <c r="F179" s="139"/>
      <c r="G179" s="142"/>
      <c r="H179" s="141"/>
      <c r="I179" s="139">
        <v>3500</v>
      </c>
      <c r="J179" s="142">
        <v>0</v>
      </c>
      <c r="K179" s="145">
        <f>I179+J179</f>
        <v>3500</v>
      </c>
    </row>
    <row r="180" spans="1:11" ht="12.75">
      <c r="A180" s="137"/>
      <c r="B180" s="138"/>
      <c r="C180" s="139"/>
      <c r="D180" s="144" t="s">
        <v>22</v>
      </c>
      <c r="E180" s="141"/>
      <c r="F180" s="139"/>
      <c r="G180" s="142"/>
      <c r="H180" s="141"/>
      <c r="I180" s="139">
        <v>142200</v>
      </c>
      <c r="J180" s="142">
        <v>0</v>
      </c>
      <c r="K180" s="145">
        <f>I180+J180</f>
        <v>142200</v>
      </c>
    </row>
    <row r="181" spans="1:11" ht="12.75">
      <c r="A181" s="137"/>
      <c r="B181" s="102">
        <v>85278</v>
      </c>
      <c r="C181" s="139"/>
      <c r="D181" s="120" t="s">
        <v>178</v>
      </c>
      <c r="E181" s="82"/>
      <c r="F181" s="41"/>
      <c r="G181" s="40"/>
      <c r="H181" s="82"/>
      <c r="I181" s="41">
        <f>I182</f>
        <v>0</v>
      </c>
      <c r="J181" s="40">
        <f>J182</f>
        <v>371681</v>
      </c>
      <c r="K181" s="60">
        <f>K182</f>
        <v>371681</v>
      </c>
    </row>
    <row r="182" spans="1:11" ht="12.75">
      <c r="A182" s="137"/>
      <c r="B182" s="138"/>
      <c r="C182" s="139"/>
      <c r="D182" s="48" t="s">
        <v>45</v>
      </c>
      <c r="E182" s="141"/>
      <c r="F182" s="139"/>
      <c r="G182" s="142"/>
      <c r="H182" s="141"/>
      <c r="I182" s="58">
        <v>0</v>
      </c>
      <c r="J182" s="59">
        <v>371681</v>
      </c>
      <c r="K182" s="77">
        <f>J182+I182</f>
        <v>371681</v>
      </c>
    </row>
    <row r="183" spans="1:11" ht="12.75">
      <c r="A183" s="38"/>
      <c r="B183" s="39" t="s">
        <v>179</v>
      </c>
      <c r="C183" s="41"/>
      <c r="D183" s="41" t="s">
        <v>180</v>
      </c>
      <c r="E183" s="82"/>
      <c r="F183" s="41">
        <f>F184+F191</f>
        <v>309856</v>
      </c>
      <c r="G183" s="40">
        <v>0</v>
      </c>
      <c r="H183" s="82">
        <v>0</v>
      </c>
      <c r="I183" s="41">
        <f>I184</f>
        <v>1429680</v>
      </c>
      <c r="J183" s="41">
        <f>J184</f>
        <v>0</v>
      </c>
      <c r="K183" s="60">
        <f>K184</f>
        <v>1429680</v>
      </c>
    </row>
    <row r="184" spans="1:11" ht="12.75">
      <c r="A184" s="38"/>
      <c r="B184" s="81"/>
      <c r="C184" s="41"/>
      <c r="D184" s="58" t="s">
        <v>181</v>
      </c>
      <c r="E184" s="42"/>
      <c r="F184" s="58">
        <f>SUM(F185:F189)</f>
        <v>291856</v>
      </c>
      <c r="G184" s="59">
        <v>0</v>
      </c>
      <c r="H184" s="42">
        <v>0</v>
      </c>
      <c r="I184" s="58">
        <f>I185+I186+I188+I189+I190+I191</f>
        <v>1429680</v>
      </c>
      <c r="J184" s="58">
        <f>J185+J186+J188+J189+J190+J191</f>
        <v>0</v>
      </c>
      <c r="K184" s="77">
        <f>K185+K186+K188+K189+K190+K191</f>
        <v>1429680</v>
      </c>
    </row>
    <row r="185" spans="1:11" ht="12.75">
      <c r="A185" s="61"/>
      <c r="B185" s="58"/>
      <c r="C185" s="58"/>
      <c r="D185" s="58" t="s">
        <v>182</v>
      </c>
      <c r="E185" s="42"/>
      <c r="F185" s="58">
        <v>240000</v>
      </c>
      <c r="G185" s="59">
        <v>0</v>
      </c>
      <c r="H185" s="42">
        <v>0</v>
      </c>
      <c r="I185" s="58">
        <v>250000</v>
      </c>
      <c r="J185" s="59">
        <v>0</v>
      </c>
      <c r="K185" s="77">
        <f>I185+J185</f>
        <v>250000</v>
      </c>
    </row>
    <row r="186" spans="1:11" ht="12.75">
      <c r="A186" s="74"/>
      <c r="B186" s="58"/>
      <c r="C186" s="58"/>
      <c r="D186" s="58" t="s">
        <v>183</v>
      </c>
      <c r="E186" s="42"/>
      <c r="F186" s="58">
        <v>0</v>
      </c>
      <c r="G186" s="59">
        <v>90210</v>
      </c>
      <c r="H186" s="42">
        <v>0</v>
      </c>
      <c r="I186" s="58">
        <v>302800</v>
      </c>
      <c r="J186" s="59">
        <v>0</v>
      </c>
      <c r="K186" s="77">
        <f>I186+J186</f>
        <v>302800</v>
      </c>
    </row>
    <row r="187" spans="1:11" ht="12.75">
      <c r="A187" s="74"/>
      <c r="B187" s="58"/>
      <c r="C187" s="58"/>
      <c r="D187" s="48" t="s">
        <v>184</v>
      </c>
      <c r="E187" s="42"/>
      <c r="F187" s="58"/>
      <c r="G187" s="59"/>
      <c r="H187" s="42"/>
      <c r="I187" s="58"/>
      <c r="J187" s="59"/>
      <c r="K187" s="77"/>
    </row>
    <row r="188" spans="1:11" ht="12" customHeight="1">
      <c r="A188" s="38"/>
      <c r="B188" s="58"/>
      <c r="C188" s="58"/>
      <c r="D188" s="48" t="s">
        <v>185</v>
      </c>
      <c r="E188" s="42"/>
      <c r="F188" s="58">
        <v>15000</v>
      </c>
      <c r="G188" s="59">
        <v>0</v>
      </c>
      <c r="H188" s="42">
        <v>0</v>
      </c>
      <c r="I188" s="58">
        <v>30000</v>
      </c>
      <c r="J188" s="59">
        <v>0</v>
      </c>
      <c r="K188" s="77">
        <f>I188+J188</f>
        <v>30000</v>
      </c>
    </row>
    <row r="189" spans="1:11" ht="12.75">
      <c r="A189" s="38"/>
      <c r="B189" s="58"/>
      <c r="C189" s="58"/>
      <c r="D189" s="48" t="s">
        <v>186</v>
      </c>
      <c r="E189" s="82"/>
      <c r="F189" s="41">
        <v>36856</v>
      </c>
      <c r="G189" s="40">
        <v>0</v>
      </c>
      <c r="H189" s="82">
        <v>5200</v>
      </c>
      <c r="I189" s="58">
        <v>428000</v>
      </c>
      <c r="J189" s="59">
        <v>0</v>
      </c>
      <c r="K189" s="77">
        <f>I189+J189</f>
        <v>428000</v>
      </c>
    </row>
    <row r="190" spans="1:11" ht="12.75">
      <c r="A190" s="38"/>
      <c r="B190" s="58"/>
      <c r="C190" s="58"/>
      <c r="D190" s="48" t="s">
        <v>187</v>
      </c>
      <c r="E190" s="42"/>
      <c r="F190" s="58"/>
      <c r="G190" s="59"/>
      <c r="H190" s="42"/>
      <c r="I190" s="58">
        <v>102900</v>
      </c>
      <c r="J190" s="59">
        <v>0</v>
      </c>
      <c r="K190" s="77">
        <f>I190+J190</f>
        <v>102900</v>
      </c>
    </row>
    <row r="191" spans="1:11" ht="11.25" customHeight="1">
      <c r="A191" s="74"/>
      <c r="B191" s="58"/>
      <c r="C191" s="58"/>
      <c r="D191" s="48" t="s">
        <v>188</v>
      </c>
      <c r="E191" s="42"/>
      <c r="F191" s="58">
        <v>18000</v>
      </c>
      <c r="G191" s="59">
        <v>0</v>
      </c>
      <c r="H191" s="42">
        <v>0</v>
      </c>
      <c r="I191" s="58">
        <v>315980</v>
      </c>
      <c r="J191" s="59">
        <v>0</v>
      </c>
      <c r="K191" s="77">
        <f>I191+J191</f>
        <v>315980</v>
      </c>
    </row>
    <row r="192" spans="1:11" ht="12.75" hidden="1">
      <c r="A192" s="146">
        <v>853</v>
      </c>
      <c r="B192" s="147" t="s">
        <v>189</v>
      </c>
      <c r="C192" s="147"/>
      <c r="D192" s="147"/>
      <c r="E192" s="147"/>
      <c r="F192" s="148">
        <v>37520</v>
      </c>
      <c r="G192" s="149">
        <v>37520</v>
      </c>
      <c r="H192" s="150">
        <v>0</v>
      </c>
      <c r="I192" s="148">
        <v>75040</v>
      </c>
      <c r="J192" s="151"/>
      <c r="K192" s="152"/>
    </row>
    <row r="193" spans="1:11" ht="12.75" hidden="1">
      <c r="A193" s="74"/>
      <c r="B193" s="153">
        <v>85395</v>
      </c>
      <c r="C193" s="154"/>
      <c r="D193" s="65" t="s">
        <v>26</v>
      </c>
      <c r="E193" s="52"/>
      <c r="F193" s="43">
        <v>37520</v>
      </c>
      <c r="G193" s="44">
        <v>37520</v>
      </c>
      <c r="H193" s="45">
        <v>0</v>
      </c>
      <c r="I193" s="43">
        <v>75040</v>
      </c>
      <c r="J193" s="44"/>
      <c r="K193" s="155"/>
    </row>
    <row r="194" spans="1:11" ht="12.75" hidden="1">
      <c r="A194" s="74"/>
      <c r="B194" s="58"/>
      <c r="C194" s="58"/>
      <c r="D194" s="58" t="s">
        <v>190</v>
      </c>
      <c r="E194" s="134"/>
      <c r="F194" s="58"/>
      <c r="G194" s="59"/>
      <c r="H194" s="42"/>
      <c r="I194" s="58"/>
      <c r="J194" s="59"/>
      <c r="K194" s="77"/>
    </row>
    <row r="195" spans="1:11" ht="12.75" hidden="1">
      <c r="A195" s="146" t="s">
        <v>191</v>
      </c>
      <c r="B195" s="147" t="s">
        <v>192</v>
      </c>
      <c r="C195" s="147"/>
      <c r="D195" s="147"/>
      <c r="E195" s="147"/>
      <c r="F195" s="148">
        <v>0</v>
      </c>
      <c r="G195" s="149">
        <v>0</v>
      </c>
      <c r="H195" s="150">
        <v>0</v>
      </c>
      <c r="I195" s="148">
        <v>101585</v>
      </c>
      <c r="J195" s="151"/>
      <c r="K195" s="152"/>
    </row>
    <row r="196" spans="1:11" ht="12.75" hidden="1">
      <c r="A196" s="74"/>
      <c r="B196" s="39" t="s">
        <v>193</v>
      </c>
      <c r="C196" s="41"/>
      <c r="D196" s="65" t="s">
        <v>194</v>
      </c>
      <c r="E196" s="42"/>
      <c r="F196" s="41"/>
      <c r="G196" s="40"/>
      <c r="H196" s="82"/>
      <c r="I196" s="41">
        <v>101585</v>
      </c>
      <c r="J196" s="40"/>
      <c r="K196" s="60"/>
    </row>
    <row r="197" spans="1:11" ht="12.75">
      <c r="A197" s="32">
        <v>854</v>
      </c>
      <c r="B197" s="33" t="s">
        <v>192</v>
      </c>
      <c r="C197" s="33"/>
      <c r="D197" s="33"/>
      <c r="E197" s="35"/>
      <c r="F197" s="36"/>
      <c r="G197" s="34"/>
      <c r="H197" s="35"/>
      <c r="I197" s="36">
        <f>I198</f>
        <v>207039</v>
      </c>
      <c r="J197" s="36">
        <f>J198</f>
        <v>230029</v>
      </c>
      <c r="K197" s="37">
        <f>K198</f>
        <v>437068</v>
      </c>
    </row>
    <row r="198" spans="1:11" ht="12.75">
      <c r="A198" s="74"/>
      <c r="B198" s="78">
        <v>85415</v>
      </c>
      <c r="C198" s="41"/>
      <c r="D198" s="41" t="s">
        <v>194</v>
      </c>
      <c r="E198" s="42"/>
      <c r="F198" s="41"/>
      <c r="G198" s="40"/>
      <c r="H198" s="82"/>
      <c r="I198" s="41">
        <v>207039</v>
      </c>
      <c r="J198" s="40">
        <v>230029</v>
      </c>
      <c r="K198" s="60">
        <f>I198+J198</f>
        <v>437068</v>
      </c>
    </row>
    <row r="199" spans="1:11" ht="12.75">
      <c r="A199" s="74"/>
      <c r="B199" s="39"/>
      <c r="C199" s="41"/>
      <c r="D199" s="65"/>
      <c r="E199" s="42"/>
      <c r="F199" s="41"/>
      <c r="G199" s="40"/>
      <c r="H199" s="82"/>
      <c r="I199" s="41"/>
      <c r="J199" s="40"/>
      <c r="K199" s="60"/>
    </row>
    <row r="200" spans="1:11" ht="12.75">
      <c r="A200" s="56" t="s">
        <v>195</v>
      </c>
      <c r="B200" s="33" t="s">
        <v>196</v>
      </c>
      <c r="C200" s="33"/>
      <c r="D200" s="33"/>
      <c r="E200" s="33"/>
      <c r="F200" s="36" t="e">
        <f>F202+F204+F205+F209+F212+F216</f>
        <v>#REF!</v>
      </c>
      <c r="G200" s="34">
        <v>5700</v>
      </c>
      <c r="H200" s="156">
        <v>13400</v>
      </c>
      <c r="I200" s="36">
        <f>I201+I203+I205+I207+I209+I212+I216</f>
        <v>6624491</v>
      </c>
      <c r="J200" s="36">
        <f>J201+J203+J205+J207+J209+J212+J216</f>
        <v>7500</v>
      </c>
      <c r="K200" s="37">
        <f>K201+K203+K205+K207+K209+K212+K216</f>
        <v>6631991</v>
      </c>
    </row>
    <row r="201" spans="1:11" ht="12.75">
      <c r="A201" s="38"/>
      <c r="B201" s="78" t="s">
        <v>197</v>
      </c>
      <c r="C201" s="41"/>
      <c r="D201" s="41" t="s">
        <v>198</v>
      </c>
      <c r="E201" s="82"/>
      <c r="F201" s="41"/>
      <c r="G201" s="40"/>
      <c r="H201" s="41"/>
      <c r="I201" s="41">
        <f>I202</f>
        <v>1313000</v>
      </c>
      <c r="J201" s="41">
        <f>J202</f>
        <v>0</v>
      </c>
      <c r="K201" s="60">
        <f>K202</f>
        <v>1313000</v>
      </c>
    </row>
    <row r="202" spans="1:11" ht="12.75">
      <c r="A202" s="61"/>
      <c r="B202" s="78"/>
      <c r="C202" s="41"/>
      <c r="D202" s="48" t="s">
        <v>33</v>
      </c>
      <c r="E202" s="82"/>
      <c r="F202" s="46">
        <v>2410000</v>
      </c>
      <c r="G202" s="119">
        <v>0</v>
      </c>
      <c r="H202" s="46">
        <v>0</v>
      </c>
      <c r="I202" s="67">
        <v>1313000</v>
      </c>
      <c r="J202" s="68">
        <v>0</v>
      </c>
      <c r="K202" s="69">
        <f>I202+J202</f>
        <v>1313000</v>
      </c>
    </row>
    <row r="203" spans="1:11" ht="12.75">
      <c r="A203" s="38"/>
      <c r="B203" s="78" t="s">
        <v>199</v>
      </c>
      <c r="C203" s="41"/>
      <c r="D203" s="41" t="s">
        <v>200</v>
      </c>
      <c r="E203" s="82"/>
      <c r="F203" s="41"/>
      <c r="G203" s="40"/>
      <c r="H203" s="41"/>
      <c r="I203" s="41">
        <f>I204</f>
        <v>2160428</v>
      </c>
      <c r="J203" s="41">
        <f>J204</f>
        <v>0</v>
      </c>
      <c r="K203" s="60">
        <f>K204</f>
        <v>2160428</v>
      </c>
    </row>
    <row r="204" spans="1:11" ht="12.75">
      <c r="A204" s="38"/>
      <c r="B204" s="78"/>
      <c r="C204" s="41"/>
      <c r="D204" s="48" t="s">
        <v>85</v>
      </c>
      <c r="E204" s="82"/>
      <c r="F204" s="46">
        <v>1695000</v>
      </c>
      <c r="G204" s="119">
        <v>0</v>
      </c>
      <c r="H204" s="46">
        <v>0</v>
      </c>
      <c r="I204" s="67">
        <v>2160428</v>
      </c>
      <c r="J204" s="68">
        <v>0</v>
      </c>
      <c r="K204" s="69">
        <f>I204+J204</f>
        <v>2160428</v>
      </c>
    </row>
    <row r="205" spans="1:11" ht="12.75">
      <c r="A205" s="38"/>
      <c r="B205" s="78" t="s">
        <v>201</v>
      </c>
      <c r="C205" s="41"/>
      <c r="D205" s="41" t="s">
        <v>202</v>
      </c>
      <c r="E205" s="82"/>
      <c r="F205" s="46">
        <v>319000</v>
      </c>
      <c r="G205" s="119">
        <v>0</v>
      </c>
      <c r="H205" s="46">
        <v>0</v>
      </c>
      <c r="I205" s="46">
        <f>I206</f>
        <v>324000</v>
      </c>
      <c r="J205" s="46">
        <f>J206</f>
        <v>0</v>
      </c>
      <c r="K205" s="47">
        <f>K206</f>
        <v>324000</v>
      </c>
    </row>
    <row r="206" spans="1:11" ht="12.75">
      <c r="A206" s="38"/>
      <c r="B206" s="78"/>
      <c r="C206" s="58"/>
      <c r="D206" s="48" t="s">
        <v>45</v>
      </c>
      <c r="E206" s="42"/>
      <c r="F206" s="49"/>
      <c r="G206" s="50"/>
      <c r="H206" s="49"/>
      <c r="I206" s="49">
        <v>324000</v>
      </c>
      <c r="J206" s="50">
        <v>0</v>
      </c>
      <c r="K206" s="51">
        <f>I206+J206</f>
        <v>324000</v>
      </c>
    </row>
    <row r="207" spans="1:11" ht="12.75">
      <c r="A207" s="38"/>
      <c r="B207" s="78">
        <v>90004</v>
      </c>
      <c r="C207" s="58"/>
      <c r="D207" s="120" t="s">
        <v>203</v>
      </c>
      <c r="E207" s="42"/>
      <c r="F207" s="49"/>
      <c r="G207" s="50"/>
      <c r="H207" s="49"/>
      <c r="I207" s="46">
        <f>I208</f>
        <v>354000</v>
      </c>
      <c r="J207" s="46">
        <f>J208</f>
        <v>0</v>
      </c>
      <c r="K207" s="47">
        <f>K208</f>
        <v>354000</v>
      </c>
    </row>
    <row r="208" spans="1:11" ht="12.75">
      <c r="A208" s="38"/>
      <c r="B208" s="78"/>
      <c r="C208" s="58"/>
      <c r="D208" s="48" t="s">
        <v>45</v>
      </c>
      <c r="E208" s="42"/>
      <c r="F208" s="49"/>
      <c r="G208" s="50"/>
      <c r="H208" s="49"/>
      <c r="I208" s="49">
        <v>354000</v>
      </c>
      <c r="J208" s="50">
        <v>0</v>
      </c>
      <c r="K208" s="51">
        <f>I208+J208</f>
        <v>354000</v>
      </c>
    </row>
    <row r="209" spans="1:11" ht="12.75">
      <c r="A209" s="38"/>
      <c r="B209" s="78" t="s">
        <v>204</v>
      </c>
      <c r="C209" s="41"/>
      <c r="D209" s="41" t="s">
        <v>205</v>
      </c>
      <c r="E209" s="42"/>
      <c r="F209" s="41">
        <f>SUM(F210:F211)</f>
        <v>40500</v>
      </c>
      <c r="G209" s="40">
        <v>5700</v>
      </c>
      <c r="H209" s="41">
        <v>0</v>
      </c>
      <c r="I209" s="41">
        <f>I210+I211</f>
        <v>67320</v>
      </c>
      <c r="J209" s="41">
        <f>J210+J211</f>
        <v>7500</v>
      </c>
      <c r="K209" s="60">
        <f>K210+K211</f>
        <v>74820</v>
      </c>
    </row>
    <row r="210" spans="1:11" ht="12.75">
      <c r="A210" s="38"/>
      <c r="B210" s="78"/>
      <c r="C210" s="41"/>
      <c r="D210" s="58" t="s">
        <v>51</v>
      </c>
      <c r="E210" s="42"/>
      <c r="F210" s="49">
        <v>3660</v>
      </c>
      <c r="G210" s="50">
        <v>0</v>
      </c>
      <c r="H210" s="49">
        <v>0</v>
      </c>
      <c r="I210" s="49">
        <v>2000</v>
      </c>
      <c r="J210" s="50">
        <v>0</v>
      </c>
      <c r="K210" s="51">
        <f>I210+J210</f>
        <v>2000</v>
      </c>
    </row>
    <row r="211" spans="1:11" ht="12.75">
      <c r="A211" s="61"/>
      <c r="B211" s="78"/>
      <c r="C211" s="41"/>
      <c r="D211" s="58" t="s">
        <v>45</v>
      </c>
      <c r="E211" s="42"/>
      <c r="F211" s="49">
        <v>36840</v>
      </c>
      <c r="G211" s="50">
        <v>5700</v>
      </c>
      <c r="H211" s="49">
        <v>0</v>
      </c>
      <c r="I211" s="49">
        <v>65320</v>
      </c>
      <c r="J211" s="50">
        <v>7500</v>
      </c>
      <c r="K211" s="51">
        <f>I211+J211</f>
        <v>72820</v>
      </c>
    </row>
    <row r="212" spans="1:11" ht="12.75">
      <c r="A212" s="38"/>
      <c r="B212" s="78" t="s">
        <v>206</v>
      </c>
      <c r="C212" s="41"/>
      <c r="D212" s="41" t="s">
        <v>207</v>
      </c>
      <c r="E212" s="82"/>
      <c r="F212" s="41">
        <f>SUM(F214:F215)</f>
        <v>1406119.86</v>
      </c>
      <c r="G212" s="40">
        <v>0</v>
      </c>
      <c r="H212" s="41">
        <v>0</v>
      </c>
      <c r="I212" s="41">
        <f>I213+I215</f>
        <v>1793270</v>
      </c>
      <c r="J212" s="41">
        <f>J213+J215</f>
        <v>0</v>
      </c>
      <c r="K212" s="60">
        <f>K213+K215</f>
        <v>1793270</v>
      </c>
    </row>
    <row r="213" spans="1:11" ht="12.75">
      <c r="A213" s="38"/>
      <c r="B213" s="78"/>
      <c r="C213" s="41"/>
      <c r="D213" s="58" t="s">
        <v>208</v>
      </c>
      <c r="E213" s="82"/>
      <c r="F213" s="41"/>
      <c r="G213" s="40"/>
      <c r="H213" s="41"/>
      <c r="I213" s="58">
        <f>I214</f>
        <v>1152770</v>
      </c>
      <c r="J213" s="58">
        <f>J214</f>
        <v>0</v>
      </c>
      <c r="K213" s="77">
        <f>K214</f>
        <v>1152770</v>
      </c>
    </row>
    <row r="214" spans="1:11" ht="12.75">
      <c r="A214" s="38"/>
      <c r="B214" s="157"/>
      <c r="C214" s="58"/>
      <c r="D214" s="48" t="s">
        <v>209</v>
      </c>
      <c r="E214" s="42"/>
      <c r="F214" s="49">
        <v>1076619.86</v>
      </c>
      <c r="G214" s="50">
        <v>0</v>
      </c>
      <c r="H214" s="49">
        <v>0</v>
      </c>
      <c r="I214" s="49">
        <v>1152770</v>
      </c>
      <c r="J214" s="50">
        <v>0</v>
      </c>
      <c r="K214" s="51">
        <f>I214+J214</f>
        <v>1152770</v>
      </c>
    </row>
    <row r="215" spans="1:11" ht="12.75">
      <c r="A215" s="38"/>
      <c r="B215" s="157"/>
      <c r="C215" s="58"/>
      <c r="D215" s="48" t="s">
        <v>33</v>
      </c>
      <c r="E215" s="42"/>
      <c r="F215" s="49">
        <v>329500</v>
      </c>
      <c r="G215" s="50">
        <v>0</v>
      </c>
      <c r="H215" s="49">
        <v>0</v>
      </c>
      <c r="I215" s="67">
        <v>640500</v>
      </c>
      <c r="J215" s="68">
        <v>0</v>
      </c>
      <c r="K215" s="69">
        <f>I215+J215</f>
        <v>640500</v>
      </c>
    </row>
    <row r="216" spans="1:11" ht="12.75">
      <c r="A216" s="61"/>
      <c r="B216" s="78" t="s">
        <v>210</v>
      </c>
      <c r="C216" s="41"/>
      <c r="D216" s="41" t="s">
        <v>180</v>
      </c>
      <c r="E216" s="82"/>
      <c r="F216" s="41" t="e">
        <f>F217</f>
        <v>#REF!</v>
      </c>
      <c r="G216" s="40">
        <v>0</v>
      </c>
      <c r="H216" s="41">
        <v>0</v>
      </c>
      <c r="I216" s="41">
        <f>I217+I221</f>
        <v>612473</v>
      </c>
      <c r="J216" s="41">
        <f>J217+J221</f>
        <v>0</v>
      </c>
      <c r="K216" s="60">
        <f>K217+K221</f>
        <v>612473</v>
      </c>
    </row>
    <row r="217" spans="1:11" ht="12.75">
      <c r="A217" s="61"/>
      <c r="B217" s="79"/>
      <c r="C217" s="58"/>
      <c r="D217" s="58" t="s">
        <v>34</v>
      </c>
      <c r="E217" s="42"/>
      <c r="F217" s="49" t="e">
        <f>F218+F219+F220+#REF!+#REF!</f>
        <v>#REF!</v>
      </c>
      <c r="G217" s="50">
        <v>0</v>
      </c>
      <c r="H217" s="49">
        <v>0</v>
      </c>
      <c r="I217" s="49">
        <f>I218+I219+I220</f>
        <v>586973</v>
      </c>
      <c r="J217" s="49">
        <f>J218+J219+J220</f>
        <v>0</v>
      </c>
      <c r="K217" s="51">
        <f>K218+K219+K220</f>
        <v>586973</v>
      </c>
    </row>
    <row r="218" spans="1:11" ht="12.75">
      <c r="A218" s="61"/>
      <c r="B218" s="79"/>
      <c r="C218" s="58"/>
      <c r="D218" s="58" t="s">
        <v>211</v>
      </c>
      <c r="E218" s="42"/>
      <c r="F218" s="49">
        <v>40000</v>
      </c>
      <c r="G218" s="50">
        <v>0</v>
      </c>
      <c r="H218" s="49">
        <v>0</v>
      </c>
      <c r="I218" s="49">
        <v>34700</v>
      </c>
      <c r="J218" s="50">
        <v>0</v>
      </c>
      <c r="K218" s="51">
        <f>I218+J218</f>
        <v>34700</v>
      </c>
    </row>
    <row r="219" spans="1:11" ht="12.75">
      <c r="A219" s="61"/>
      <c r="B219" s="79"/>
      <c r="C219" s="58"/>
      <c r="D219" s="58" t="s">
        <v>212</v>
      </c>
      <c r="E219" s="42"/>
      <c r="F219" s="49">
        <v>51500</v>
      </c>
      <c r="G219" s="50">
        <v>0</v>
      </c>
      <c r="H219" s="49">
        <v>0</v>
      </c>
      <c r="I219" s="49">
        <v>6900</v>
      </c>
      <c r="J219" s="50">
        <v>0</v>
      </c>
      <c r="K219" s="51">
        <f>I219+J219</f>
        <v>6900</v>
      </c>
    </row>
    <row r="220" spans="1:11" ht="12.75">
      <c r="A220" s="61"/>
      <c r="B220" s="79"/>
      <c r="C220" s="58"/>
      <c r="D220" s="58" t="s">
        <v>60</v>
      </c>
      <c r="E220" s="42"/>
      <c r="F220" s="49">
        <v>103000</v>
      </c>
      <c r="G220" s="50">
        <v>0</v>
      </c>
      <c r="H220" s="49">
        <v>13400</v>
      </c>
      <c r="I220" s="49">
        <v>545373</v>
      </c>
      <c r="J220" s="50">
        <v>0</v>
      </c>
      <c r="K220" s="51">
        <f>I220+J220</f>
        <v>545373</v>
      </c>
    </row>
    <row r="221" spans="1:11" ht="12.75">
      <c r="A221" s="61"/>
      <c r="B221" s="79"/>
      <c r="C221" s="58"/>
      <c r="D221" s="58" t="s">
        <v>213</v>
      </c>
      <c r="E221" s="42"/>
      <c r="F221" s="49"/>
      <c r="G221" s="50"/>
      <c r="H221" s="49"/>
      <c r="I221" s="67">
        <v>25500</v>
      </c>
      <c r="J221" s="68">
        <v>0</v>
      </c>
      <c r="K221" s="69">
        <f>I221+J221</f>
        <v>25500</v>
      </c>
    </row>
    <row r="222" spans="1:11" ht="12.75">
      <c r="A222" s="56" t="s">
        <v>214</v>
      </c>
      <c r="B222" s="33" t="s">
        <v>215</v>
      </c>
      <c r="C222" s="33"/>
      <c r="D222" s="33"/>
      <c r="E222" s="33"/>
      <c r="F222" s="36" t="e">
        <f>F223+F228+F230+F232</f>
        <v>#REF!</v>
      </c>
      <c r="G222" s="34">
        <v>0</v>
      </c>
      <c r="H222" s="115">
        <v>0</v>
      </c>
      <c r="I222" s="36">
        <f>I223+I228+I230+I232</f>
        <v>1568162</v>
      </c>
      <c r="J222" s="36">
        <f>J223+J228+J230+J232</f>
        <v>0</v>
      </c>
      <c r="K222" s="37">
        <f>K223+K228+K230+K232</f>
        <v>1568162</v>
      </c>
    </row>
    <row r="223" spans="1:11" ht="12.75">
      <c r="A223" s="61"/>
      <c r="B223" s="39" t="s">
        <v>216</v>
      </c>
      <c r="C223" s="41"/>
      <c r="D223" s="41" t="s">
        <v>217</v>
      </c>
      <c r="E223" s="82"/>
      <c r="F223" s="41">
        <f>SUM(F225:F226)</f>
        <v>669248</v>
      </c>
      <c r="G223" s="40">
        <v>0</v>
      </c>
      <c r="H223" s="82">
        <v>0</v>
      </c>
      <c r="I223" s="41">
        <f>I224+I227</f>
        <v>781804</v>
      </c>
      <c r="J223" s="41">
        <f>J224+J227</f>
        <v>0</v>
      </c>
      <c r="K223" s="60">
        <f>K224+K227</f>
        <v>781804</v>
      </c>
    </row>
    <row r="224" spans="1:11" ht="12.75">
      <c r="A224" s="61"/>
      <c r="B224" s="39"/>
      <c r="C224" s="41"/>
      <c r="D224" s="58" t="s">
        <v>218</v>
      </c>
      <c r="E224" s="42"/>
      <c r="F224" s="58"/>
      <c r="G224" s="59"/>
      <c r="H224" s="42"/>
      <c r="I224" s="58">
        <f>I225+I226</f>
        <v>749804</v>
      </c>
      <c r="J224" s="59">
        <v>0</v>
      </c>
      <c r="K224" s="77">
        <f>I224+J224</f>
        <v>749804</v>
      </c>
    </row>
    <row r="225" spans="1:11" ht="12.75">
      <c r="A225" s="74"/>
      <c r="B225" s="83"/>
      <c r="C225" s="58"/>
      <c r="D225" s="48" t="s">
        <v>219</v>
      </c>
      <c r="E225" s="42"/>
      <c r="F225" s="49">
        <v>632146</v>
      </c>
      <c r="G225" s="50">
        <v>0</v>
      </c>
      <c r="H225" s="64">
        <v>0</v>
      </c>
      <c r="I225" s="49">
        <v>632146</v>
      </c>
      <c r="J225" s="50">
        <v>0</v>
      </c>
      <c r="K225" s="77">
        <f>I225+J225</f>
        <v>632146</v>
      </c>
    </row>
    <row r="226" spans="1:11" ht="12.75">
      <c r="A226" s="61"/>
      <c r="B226" s="83"/>
      <c r="C226" s="58"/>
      <c r="D226" s="48" t="s">
        <v>22</v>
      </c>
      <c r="E226" s="42"/>
      <c r="F226" s="49">
        <v>37102</v>
      </c>
      <c r="G226" s="50">
        <v>0</v>
      </c>
      <c r="H226" s="64">
        <v>0</v>
      </c>
      <c r="I226" s="49">
        <v>117658</v>
      </c>
      <c r="J226" s="50">
        <v>0</v>
      </c>
      <c r="K226" s="77">
        <f>I226+J226</f>
        <v>117658</v>
      </c>
    </row>
    <row r="227" spans="1:11" ht="12.75">
      <c r="A227" s="61"/>
      <c r="B227" s="83"/>
      <c r="C227" s="58"/>
      <c r="D227" s="48" t="s">
        <v>33</v>
      </c>
      <c r="E227" s="42"/>
      <c r="F227" s="49"/>
      <c r="G227" s="50"/>
      <c r="H227" s="64"/>
      <c r="I227" s="67">
        <v>32000</v>
      </c>
      <c r="J227" s="68">
        <v>0</v>
      </c>
      <c r="K227" s="101">
        <f>I227+J227</f>
        <v>32000</v>
      </c>
    </row>
    <row r="228" spans="1:11" ht="12.75">
      <c r="A228" s="61"/>
      <c r="B228" s="39" t="s">
        <v>220</v>
      </c>
      <c r="C228" s="41"/>
      <c r="D228" s="41" t="s">
        <v>221</v>
      </c>
      <c r="E228" s="82"/>
      <c r="F228" s="46">
        <v>452516</v>
      </c>
      <c r="G228" s="119">
        <v>0</v>
      </c>
      <c r="H228" s="132">
        <v>0</v>
      </c>
      <c r="I228" s="46">
        <f>I229</f>
        <v>492205</v>
      </c>
      <c r="J228" s="46">
        <f>J229</f>
        <v>0</v>
      </c>
      <c r="K228" s="47">
        <f>K229</f>
        <v>492205</v>
      </c>
    </row>
    <row r="229" spans="1:11" ht="12.75">
      <c r="A229" s="61"/>
      <c r="B229" s="39"/>
      <c r="C229" s="41"/>
      <c r="D229" s="48" t="s">
        <v>219</v>
      </c>
      <c r="E229" s="134"/>
      <c r="F229" s="58"/>
      <c r="G229" s="59"/>
      <c r="H229" s="42"/>
      <c r="I229" s="58">
        <v>492205</v>
      </c>
      <c r="J229" s="59">
        <v>0</v>
      </c>
      <c r="K229" s="77">
        <f>I229+J229</f>
        <v>492205</v>
      </c>
    </row>
    <row r="230" spans="1:11" ht="12.75">
      <c r="A230" s="61"/>
      <c r="B230" s="39" t="s">
        <v>222</v>
      </c>
      <c r="C230" s="41"/>
      <c r="D230" s="41" t="s">
        <v>223</v>
      </c>
      <c r="E230" s="82"/>
      <c r="F230" s="46">
        <v>105844</v>
      </c>
      <c r="G230" s="119">
        <v>0</v>
      </c>
      <c r="H230" s="132">
        <v>0</v>
      </c>
      <c r="I230" s="46">
        <f>I231</f>
        <v>140120</v>
      </c>
      <c r="J230" s="46">
        <f>J231</f>
        <v>0</v>
      </c>
      <c r="K230" s="47">
        <f>K231</f>
        <v>140120</v>
      </c>
    </row>
    <row r="231" spans="1:11" ht="12.75">
      <c r="A231" s="38"/>
      <c r="B231" s="39"/>
      <c r="C231" s="41"/>
      <c r="D231" s="48" t="s">
        <v>219</v>
      </c>
      <c r="E231" s="82"/>
      <c r="F231" s="58"/>
      <c r="G231" s="59"/>
      <c r="H231" s="42"/>
      <c r="I231" s="58">
        <v>140120</v>
      </c>
      <c r="J231" s="59">
        <v>0</v>
      </c>
      <c r="K231" s="77">
        <f>I231+J231</f>
        <v>140120</v>
      </c>
    </row>
    <row r="232" spans="1:11" ht="12.75">
      <c r="A232" s="61"/>
      <c r="B232" s="39" t="s">
        <v>224</v>
      </c>
      <c r="C232" s="41"/>
      <c r="D232" s="41" t="s">
        <v>26</v>
      </c>
      <c r="E232" s="82"/>
      <c r="F232" s="41" t="e">
        <f>#REF!+#REF!</f>
        <v>#REF!</v>
      </c>
      <c r="G232" s="40">
        <v>0</v>
      </c>
      <c r="H232" s="82">
        <v>0</v>
      </c>
      <c r="I232" s="41">
        <f>I234+I235</f>
        <v>154033</v>
      </c>
      <c r="J232" s="41">
        <f>J234+J235</f>
        <v>0</v>
      </c>
      <c r="K232" s="60">
        <f>K234+K235</f>
        <v>154033</v>
      </c>
    </row>
    <row r="233" spans="1:11" ht="12.75">
      <c r="A233" s="38"/>
      <c r="B233" s="79"/>
      <c r="C233" s="58"/>
      <c r="D233" s="58" t="s">
        <v>225</v>
      </c>
      <c r="E233" s="42"/>
      <c r="F233" s="49"/>
      <c r="G233" s="50"/>
      <c r="H233" s="64"/>
      <c r="I233" s="49"/>
      <c r="J233" s="50"/>
      <c r="K233" s="51"/>
    </row>
    <row r="234" spans="1:11" ht="12.75">
      <c r="A234" s="61"/>
      <c r="B234" s="79"/>
      <c r="C234" s="58"/>
      <c r="D234" s="58" t="s">
        <v>226</v>
      </c>
      <c r="E234" s="42"/>
      <c r="F234" s="49">
        <v>50000</v>
      </c>
      <c r="G234" s="50">
        <v>0</v>
      </c>
      <c r="H234" s="64">
        <v>0</v>
      </c>
      <c r="I234" s="49">
        <v>50750</v>
      </c>
      <c r="J234" s="50">
        <v>0</v>
      </c>
      <c r="K234" s="51">
        <f>I234+J234</f>
        <v>50750</v>
      </c>
    </row>
    <row r="235" spans="1:11" ht="12.75">
      <c r="A235" s="38"/>
      <c r="B235" s="58"/>
      <c r="C235" s="58"/>
      <c r="D235" s="48" t="s">
        <v>22</v>
      </c>
      <c r="E235" s="42"/>
      <c r="F235" s="49">
        <v>55000</v>
      </c>
      <c r="G235" s="50">
        <v>0</v>
      </c>
      <c r="H235" s="64">
        <v>0</v>
      </c>
      <c r="I235" s="49">
        <v>103283</v>
      </c>
      <c r="J235" s="50">
        <v>0</v>
      </c>
      <c r="K235" s="51">
        <f>I235+J235</f>
        <v>103283</v>
      </c>
    </row>
    <row r="236" spans="1:11" ht="12.75">
      <c r="A236" s="56">
        <v>926</v>
      </c>
      <c r="B236" s="57" t="s">
        <v>227</v>
      </c>
      <c r="C236" s="57"/>
      <c r="D236" s="57"/>
      <c r="E236" s="57"/>
      <c r="F236" s="36" t="e">
        <f>F237+F243</f>
        <v>#REF!</v>
      </c>
      <c r="G236" s="34">
        <v>48720</v>
      </c>
      <c r="H236" s="35">
        <v>33620</v>
      </c>
      <c r="I236" s="36">
        <f>I237+I243</f>
        <v>1458161</v>
      </c>
      <c r="J236" s="36">
        <f>J237+J243</f>
        <v>0</v>
      </c>
      <c r="K236" s="37">
        <f>K237+K243</f>
        <v>1458161</v>
      </c>
    </row>
    <row r="237" spans="1:11" ht="12.75">
      <c r="A237" s="61"/>
      <c r="B237" s="53" t="s">
        <v>228</v>
      </c>
      <c r="C237" s="41"/>
      <c r="D237" s="41" t="s">
        <v>229</v>
      </c>
      <c r="E237" s="82"/>
      <c r="F237" s="41" t="e">
        <f>F238+#REF!+F242</f>
        <v>#REF!</v>
      </c>
      <c r="G237" s="40">
        <v>0</v>
      </c>
      <c r="H237" s="82">
        <v>0</v>
      </c>
      <c r="I237" s="41">
        <f>I238+I242</f>
        <v>1019242</v>
      </c>
      <c r="J237" s="41">
        <f>J238+J242</f>
        <v>0</v>
      </c>
      <c r="K237" s="60">
        <f>K238+K242</f>
        <v>1019242</v>
      </c>
    </row>
    <row r="238" spans="1:11" ht="12.75">
      <c r="A238" s="158"/>
      <c r="B238" s="99"/>
      <c r="C238" s="41"/>
      <c r="D238" s="58" t="s">
        <v>34</v>
      </c>
      <c r="E238" s="42"/>
      <c r="F238" s="58">
        <f>F239+F240+F241</f>
        <v>500000</v>
      </c>
      <c r="G238" s="59">
        <v>0</v>
      </c>
      <c r="H238" s="42">
        <v>0</v>
      </c>
      <c r="I238" s="58">
        <f>I239+I240+I241</f>
        <v>757542</v>
      </c>
      <c r="J238" s="58">
        <f>J239+J240+J241</f>
        <v>0</v>
      </c>
      <c r="K238" s="77">
        <f>K239+K240+K241</f>
        <v>757542</v>
      </c>
    </row>
    <row r="239" spans="1:11" ht="12.75">
      <c r="A239" s="61"/>
      <c r="B239" s="159"/>
      <c r="C239" s="58"/>
      <c r="D239" s="58" t="s">
        <v>230</v>
      </c>
      <c r="E239" s="42"/>
      <c r="F239" s="49">
        <v>236433</v>
      </c>
      <c r="G239" s="50">
        <v>0</v>
      </c>
      <c r="H239" s="64">
        <v>33620</v>
      </c>
      <c r="I239" s="49">
        <v>197452</v>
      </c>
      <c r="J239" s="50">
        <v>0</v>
      </c>
      <c r="K239" s="51">
        <f>I239+J239</f>
        <v>197452</v>
      </c>
    </row>
    <row r="240" spans="1:11" ht="12.75">
      <c r="A240" s="38"/>
      <c r="B240" s="159"/>
      <c r="C240" s="58"/>
      <c r="D240" s="58" t="s">
        <v>231</v>
      </c>
      <c r="E240" s="42"/>
      <c r="F240" s="49">
        <v>57563</v>
      </c>
      <c r="G240" s="50">
        <v>0</v>
      </c>
      <c r="H240" s="64">
        <v>0</v>
      </c>
      <c r="I240" s="49">
        <v>51600</v>
      </c>
      <c r="J240" s="50">
        <v>0</v>
      </c>
      <c r="K240" s="51">
        <f>I240+J240</f>
        <v>51600</v>
      </c>
    </row>
    <row r="241" spans="1:11" ht="12.75">
      <c r="A241" s="38"/>
      <c r="B241" s="159"/>
      <c r="C241" s="58"/>
      <c r="D241" s="58" t="s">
        <v>232</v>
      </c>
      <c r="E241" s="42"/>
      <c r="F241" s="49">
        <v>206004</v>
      </c>
      <c r="G241" s="50">
        <v>33620</v>
      </c>
      <c r="H241" s="64">
        <v>0</v>
      </c>
      <c r="I241" s="49">
        <v>508490</v>
      </c>
      <c r="J241" s="50">
        <v>0</v>
      </c>
      <c r="K241" s="51">
        <f>I241+J241</f>
        <v>508490</v>
      </c>
    </row>
    <row r="242" spans="1:11" ht="12.75">
      <c r="A242" s="61"/>
      <c r="B242" s="159"/>
      <c r="C242" s="58"/>
      <c r="D242" s="48" t="s">
        <v>33</v>
      </c>
      <c r="E242" s="42"/>
      <c r="F242" s="49">
        <v>3950000</v>
      </c>
      <c r="G242" s="50">
        <v>0</v>
      </c>
      <c r="H242" s="64">
        <v>0</v>
      </c>
      <c r="I242" s="67">
        <v>261700</v>
      </c>
      <c r="J242" s="68">
        <v>0</v>
      </c>
      <c r="K242" s="69">
        <f>I242+J242</f>
        <v>261700</v>
      </c>
    </row>
    <row r="243" spans="1:11" ht="12.75">
      <c r="A243" s="61"/>
      <c r="B243" s="160">
        <v>92605</v>
      </c>
      <c r="C243" s="41"/>
      <c r="D243" s="41" t="s">
        <v>233</v>
      </c>
      <c r="E243" s="82"/>
      <c r="F243" s="41">
        <v>373000</v>
      </c>
      <c r="G243" s="40">
        <v>0</v>
      </c>
      <c r="H243" s="82">
        <v>0</v>
      </c>
      <c r="I243" s="41">
        <f>I244+I250</f>
        <v>438919</v>
      </c>
      <c r="J243" s="41">
        <f>J244+J250</f>
        <v>0</v>
      </c>
      <c r="K243" s="60">
        <f>K244+K250</f>
        <v>438919</v>
      </c>
    </row>
    <row r="244" spans="1:11" ht="12.75">
      <c r="A244" s="61"/>
      <c r="B244" s="82"/>
      <c r="C244" s="41"/>
      <c r="D244" s="58" t="s">
        <v>34</v>
      </c>
      <c r="E244" s="42"/>
      <c r="F244" s="58"/>
      <c r="G244" s="59"/>
      <c r="H244" s="42"/>
      <c r="I244" s="58">
        <v>423919</v>
      </c>
      <c r="J244" s="58">
        <f>J246+J247+J249</f>
        <v>0</v>
      </c>
      <c r="K244" s="77">
        <f>K246+K247+K249</f>
        <v>423919</v>
      </c>
    </row>
    <row r="245" spans="1:11" ht="12.75">
      <c r="A245" s="61"/>
      <c r="B245" s="42"/>
      <c r="C245" s="58"/>
      <c r="D245" s="58" t="s">
        <v>234</v>
      </c>
      <c r="E245" s="42"/>
      <c r="F245" s="58"/>
      <c r="G245" s="59"/>
      <c r="H245" s="42"/>
      <c r="I245" s="58"/>
      <c r="J245" s="59"/>
      <c r="K245" s="77"/>
    </row>
    <row r="246" spans="1:11" ht="12.75">
      <c r="A246" s="38"/>
      <c r="B246" s="42"/>
      <c r="C246" s="58"/>
      <c r="D246" s="58" t="s">
        <v>235</v>
      </c>
      <c r="E246" s="42"/>
      <c r="F246" s="58"/>
      <c r="G246" s="59"/>
      <c r="H246" s="42"/>
      <c r="I246" s="58">
        <v>143330</v>
      </c>
      <c r="J246" s="59">
        <v>0</v>
      </c>
      <c r="K246" s="77">
        <f>I246+J246</f>
        <v>143330</v>
      </c>
    </row>
    <row r="247" spans="1:11" ht="12.75">
      <c r="A247" s="61"/>
      <c r="B247" s="42"/>
      <c r="C247" s="58"/>
      <c r="D247" s="48" t="s">
        <v>236</v>
      </c>
      <c r="E247" s="42"/>
      <c r="F247" s="58"/>
      <c r="G247" s="59"/>
      <c r="H247" s="42"/>
      <c r="I247" s="58">
        <v>82000</v>
      </c>
      <c r="J247" s="59">
        <v>0</v>
      </c>
      <c r="K247" s="77">
        <f>I247+J247</f>
        <v>82000</v>
      </c>
    </row>
    <row r="248" spans="1:11" ht="12.75">
      <c r="A248" s="61"/>
      <c r="B248" s="42"/>
      <c r="C248" s="58"/>
      <c r="D248" s="58" t="s">
        <v>237</v>
      </c>
      <c r="E248" s="42"/>
      <c r="F248" s="58"/>
      <c r="G248" s="59"/>
      <c r="H248" s="42"/>
      <c r="I248" s="58"/>
      <c r="J248" s="59"/>
      <c r="K248" s="77"/>
    </row>
    <row r="249" spans="1:11" ht="12.75">
      <c r="A249" s="61"/>
      <c r="B249" s="42"/>
      <c r="C249" s="58"/>
      <c r="D249" s="48" t="s">
        <v>238</v>
      </c>
      <c r="E249" s="42"/>
      <c r="F249" s="49"/>
      <c r="G249" s="50"/>
      <c r="H249" s="64"/>
      <c r="I249" s="49">
        <v>198589</v>
      </c>
      <c r="J249" s="50">
        <v>0</v>
      </c>
      <c r="K249" s="51">
        <f>I249+J249</f>
        <v>198589</v>
      </c>
    </row>
    <row r="250" spans="1:11" ht="12.75">
      <c r="A250" s="161"/>
      <c r="B250" s="162"/>
      <c r="C250" s="163"/>
      <c r="D250" s="164" t="s">
        <v>55</v>
      </c>
      <c r="E250" s="162"/>
      <c r="F250" s="165"/>
      <c r="G250" s="166"/>
      <c r="H250" s="167"/>
      <c r="I250" s="168">
        <v>15000</v>
      </c>
      <c r="J250" s="169">
        <v>0</v>
      </c>
      <c r="K250" s="170">
        <f>I250+J250</f>
        <v>15000</v>
      </c>
    </row>
    <row r="251" spans="1:11" ht="12.75">
      <c r="A251" s="171"/>
      <c r="B251" s="172"/>
      <c r="C251" s="172"/>
      <c r="D251" s="173"/>
      <c r="E251" s="172"/>
      <c r="F251" s="174"/>
      <c r="G251" s="175"/>
      <c r="H251" s="172"/>
      <c r="I251" s="176"/>
      <c r="J251" s="176"/>
      <c r="K251" s="176"/>
    </row>
    <row r="252" spans="1:13" ht="12.75">
      <c r="A252" s="177"/>
      <c r="B252" s="178"/>
      <c r="C252" s="178"/>
      <c r="D252" s="179" t="s">
        <v>239</v>
      </c>
      <c r="E252" s="180"/>
      <c r="F252" s="181" t="e">
        <f>F8+F15+F22+F28+F31+F49+F59+F80+F86+F90+F97+F132+F146+F192+F195+F200+F222+F236</f>
        <v>#REF!</v>
      </c>
      <c r="G252" s="182">
        <f>SUM(G8+G15+G22+G28+G31+G49+G59+G80+G86+G90+G97+G132+G146+G192+G195+G200+G222+G236)</f>
        <v>351750</v>
      </c>
      <c r="H252" s="180">
        <f>SUM(H8+H15+H22+H28+H31+H49+H59+H80+H86+H90+H97+H132+H146+H192+H195+H200+H222+H236)</f>
        <v>194220</v>
      </c>
      <c r="I252" s="183">
        <f>I8+I15+I22+I28+I31+I49+I59+I80+I86+I90+I97+I132+I146+I200+I222+I236+I197</f>
        <v>73944793</v>
      </c>
      <c r="J252" s="183">
        <f>J8+J15+J22+J28+J31+J49+J59+J80+J86+J90+J97+J132+J146+J200+J222+J236+J197</f>
        <v>1281093</v>
      </c>
      <c r="K252" s="183">
        <f>K8+K15+K22+K28+K31+K49+K59+K80+K86+K90+K97+K132+K146+K197+K200+K222+K236</f>
        <v>75225886</v>
      </c>
      <c r="M252" s="184"/>
    </row>
  </sheetData>
  <mergeCells count="22">
    <mergeCell ref="B8:E8"/>
    <mergeCell ref="B15:E15"/>
    <mergeCell ref="B22:E22"/>
    <mergeCell ref="B28:E28"/>
    <mergeCell ref="B31:E31"/>
    <mergeCell ref="B48:F48"/>
    <mergeCell ref="B49:E49"/>
    <mergeCell ref="B59:E59"/>
    <mergeCell ref="B78:E78"/>
    <mergeCell ref="B79:E79"/>
    <mergeCell ref="B80:E80"/>
    <mergeCell ref="B86:E86"/>
    <mergeCell ref="B90:E90"/>
    <mergeCell ref="B97:E97"/>
    <mergeCell ref="B132:E132"/>
    <mergeCell ref="B146:E146"/>
    <mergeCell ref="B192:E192"/>
    <mergeCell ref="B195:E195"/>
    <mergeCell ref="B197:D197"/>
    <mergeCell ref="B200:E200"/>
    <mergeCell ref="B222:E222"/>
    <mergeCell ref="B236:E236"/>
  </mergeCells>
  <printOptions/>
  <pageMargins left="0.5902777777777778" right="0.39375" top="0.39375" bottom="0.19652777777777777" header="0.5118055555555556" footer="0.5118055555555556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2006-10-10T08:42:27Z</cp:lastPrinted>
  <dcterms:created xsi:type="dcterms:W3CDTF">2005-02-06T12:45:29Z</dcterms:created>
  <dcterms:modified xsi:type="dcterms:W3CDTF">2006-04-19T17:56:40Z</dcterms:modified>
  <cp:category/>
  <cp:version/>
  <cp:contentType/>
  <cp:contentStatus/>
  <cp:revision>1</cp:revision>
</cp:coreProperties>
</file>