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hody" sheetId="1" r:id="rId1"/>
  </sheets>
  <definedNames>
    <definedName name="_xlnm.Print_Area" localSheetId="0">'dochody'!$A$1:$O$233</definedName>
    <definedName name="Excel_BuiltIn_Print_Area_1_1">'dochody'!$A$3:$O$233</definedName>
    <definedName name="Excel_BuiltIn_Print_Area_1_1_1">'dochody'!$A$4:$O$233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<sst xmlns="http://schemas.openxmlformats.org/spreadsheetml/2006/main" count="403" uniqueCount="253">
  <si>
    <t>Załącznik do zarządzenia nr 297 Burmistrza Miasta i Gminy Września z dnia 31 października 2006 r.</t>
  </si>
  <si>
    <t>W załączniku nr 1  do uchwały nr  XXXVIII/379/2005  Rady Miejskiej we Wrześni</t>
  </si>
  <si>
    <t>z dnia 28 grudnia 2005 r. wprowadza się następujące zmiany:</t>
  </si>
  <si>
    <t xml:space="preserve"> Dział</t>
  </si>
  <si>
    <t>Plan</t>
  </si>
  <si>
    <t xml:space="preserve">zwiększenie </t>
  </si>
  <si>
    <t>zmniejszenie</t>
  </si>
  <si>
    <t>plan</t>
  </si>
  <si>
    <t>wzrost</t>
  </si>
  <si>
    <t>Kwota</t>
  </si>
  <si>
    <r>
      <t xml:space="preserve"> </t>
    </r>
    <r>
      <rPr>
        <b/>
        <sz val="6"/>
        <color indexed="8"/>
        <rFont val="Verdana"/>
        <family val="2"/>
      </rPr>
      <t>Rozdz.</t>
    </r>
  </si>
  <si>
    <t xml:space="preserve">       T r e ś ć</t>
  </si>
  <si>
    <t>na 2005r.</t>
  </si>
  <si>
    <t>planu</t>
  </si>
  <si>
    <t>na</t>
  </si>
  <si>
    <t xml:space="preserve">na </t>
  </si>
  <si>
    <t>przed</t>
  </si>
  <si>
    <t>2006/2005</t>
  </si>
  <si>
    <t>zmiany</t>
  </si>
  <si>
    <t>po</t>
  </si>
  <si>
    <t xml:space="preserve">    </t>
  </si>
  <si>
    <t xml:space="preserve"> §</t>
  </si>
  <si>
    <t>27.07.2005</t>
  </si>
  <si>
    <t>13.10.2005</t>
  </si>
  <si>
    <t>zmianą</t>
  </si>
  <si>
    <t>zmianie</t>
  </si>
  <si>
    <t>010</t>
  </si>
  <si>
    <t>Rolnictwo i łowiectwo</t>
  </si>
  <si>
    <t>01095</t>
  </si>
  <si>
    <t>Pozostała działalność</t>
  </si>
  <si>
    <t>§ 2010</t>
  </si>
  <si>
    <t>Dotacje celowe otrzymane z budżetu państwa na realizację zadań</t>
  </si>
  <si>
    <t>Bieżących z zakresu administracji rządowej zleconych gminie ustawami</t>
  </si>
  <si>
    <t>0</t>
  </si>
  <si>
    <t>600</t>
  </si>
  <si>
    <t>Transport i łączność</t>
  </si>
  <si>
    <t>60014</t>
  </si>
  <si>
    <t>Drogi publiczne powiatowe</t>
  </si>
  <si>
    <t>§ 2320</t>
  </si>
  <si>
    <t>Dotacje celowe otrzymane z powiatu na zadania bieżące realizowane</t>
  </si>
  <si>
    <t>na podstawie porozumień (umów) między jednostkami samorządu terytorialnego</t>
  </si>
  <si>
    <t>(zadanie realizowane  w ramach porozumienia z Powiatem Wrzesińskim)</t>
  </si>
  <si>
    <t>`</t>
  </si>
  <si>
    <t>Drogi publiczne gminne</t>
  </si>
  <si>
    <t>§ 0490</t>
  </si>
  <si>
    <t xml:space="preserve">Wpływy z innych lokalnych opłat pobierane przez jednostki samorządu </t>
  </si>
  <si>
    <t>terytorialnego na podstawie odrębnych ustaw</t>
  </si>
  <si>
    <t>§ 6260</t>
  </si>
  <si>
    <t>Dotacje otrzymane z funduszy celowych na finansowanie lub dofinansowanie  kosztów realizacji</t>
  </si>
  <si>
    <t>Inwestycji i zakupów inwestycyjnych jednostek sektora finansów publicznych</t>
  </si>
  <si>
    <t>§ 6323</t>
  </si>
  <si>
    <t xml:space="preserve">Dotacje celowe otrzymane z budzetu  państwa na inwestycje i zakupy inwestycyjne </t>
  </si>
  <si>
    <t>Realizowane przez gminę na podstawie porozumień z organami administracji rządowej -</t>
  </si>
  <si>
    <t>(finansowanie z pożyczek i kredytów zagranicznych)</t>
  </si>
  <si>
    <t>700</t>
  </si>
  <si>
    <t>Gospodarka mieszkaniowa</t>
  </si>
  <si>
    <t>70005</t>
  </si>
  <si>
    <t>Gospodarka gruntami i nieruchomościami</t>
  </si>
  <si>
    <t>§ 0470</t>
  </si>
  <si>
    <t>Wpływy z opłat za zarząd, użytkowanie i użytk. wieczyste nieruch.</t>
  </si>
  <si>
    <t>§ 0690</t>
  </si>
  <si>
    <t>Wpływy z różnych opłat</t>
  </si>
  <si>
    <t>§ 0750</t>
  </si>
  <si>
    <t>Dochody z najmu i dzierżawy składników majątkowych Skarbu Państwa,</t>
  </si>
  <si>
    <t xml:space="preserve"> jednostek samorządu terytorialnego lub innych jednostek zaliczanych</t>
  </si>
  <si>
    <r>
      <t xml:space="preserve"> </t>
    </r>
    <r>
      <rPr>
        <sz val="6"/>
        <rFont val="Verdana"/>
        <family val="2"/>
      </rPr>
      <t>do sektora finansów publicznych oraz innych umów o podobnych charakt.</t>
    </r>
  </si>
  <si>
    <t>§ 0760</t>
  </si>
  <si>
    <t xml:space="preserve">Wpływy z tytułu przekształcenia  prawa użytkowania wieczystego przysługujące go osobom fizycznym </t>
  </si>
  <si>
    <t>W prawo własności</t>
  </si>
  <si>
    <t>§ 0770</t>
  </si>
  <si>
    <t>Wpłaty z tytułu odpłatnego nabycia prawa własności nieruchomości</t>
  </si>
  <si>
    <t>oraz prawa użytkowania wieczystego nieruchomości</t>
  </si>
  <si>
    <t xml:space="preserve">Działalność usługowa </t>
  </si>
  <si>
    <t>Plany zagospodarowania przestrzennego</t>
  </si>
  <si>
    <t>§ 0960</t>
  </si>
  <si>
    <t>Otrzymane spadki, zapisy i darowizny w postaci pieniężnej</t>
  </si>
  <si>
    <t>§ 0910</t>
  </si>
  <si>
    <t>Odsetki od nieterminowych  wpłat z tytułu podatków i opłat</t>
  </si>
  <si>
    <t>§ 0920</t>
  </si>
  <si>
    <t xml:space="preserve">Pozostałe odsetki </t>
  </si>
  <si>
    <t>§ 0970</t>
  </si>
  <si>
    <t xml:space="preserve">Wpływy z różnych dochodów </t>
  </si>
  <si>
    <t>750</t>
  </si>
  <si>
    <t>Administracja publiczna</t>
  </si>
  <si>
    <t>75011</t>
  </si>
  <si>
    <t>Urzędy wojewódzkie</t>
  </si>
  <si>
    <r>
      <t xml:space="preserve"> </t>
    </r>
    <r>
      <rPr>
        <sz val="6"/>
        <rFont val="Verdana"/>
        <family val="2"/>
      </rPr>
      <t>bieżących z zakresu administr. rządowej zleconych gminom ustawami</t>
    </r>
  </si>
  <si>
    <t>§ 2360</t>
  </si>
  <si>
    <t xml:space="preserve">Dochody jednostek samorządu terytorialnego związane z realizacją zadań </t>
  </si>
  <si>
    <t xml:space="preserve"> z zakresu administracji rządowej oraz innych zadań zleconych ustawami</t>
  </si>
  <si>
    <t>75023</t>
  </si>
  <si>
    <t>Urząd Miasta i Gminy</t>
  </si>
  <si>
    <t>§ 0830</t>
  </si>
  <si>
    <t>Wpływy z usług</t>
  </si>
  <si>
    <t>§ 0870</t>
  </si>
  <si>
    <t>Wpływy ze sprzedaży składników majątkowych</t>
  </si>
  <si>
    <t>Otrzymane spadki i darowizny w postaci pieniężnej</t>
  </si>
  <si>
    <t xml:space="preserve">Pozostała działalność </t>
  </si>
  <si>
    <t>§ 0590</t>
  </si>
  <si>
    <t>Wpływy z opłat za koncesje i licencje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</si>
  <si>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</si>
  <si>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</si>
  <si>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</si>
  <si>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</si>
  <si>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</t>
  </si>
  <si>
    <t xml:space="preserve"> i ochrony prawa</t>
  </si>
  <si>
    <t xml:space="preserve">Wybory do rad gmin, rad powiatów i sejmików województw, wybory wójtów, burmistrzów i </t>
  </si>
  <si>
    <t>Prezydentów miast oraz referenda gminne, powiatowe i wojewódzkie</t>
  </si>
  <si>
    <t>754</t>
  </si>
  <si>
    <t>Bezpieczeństwo publiczne i ochrona przeciwpożarowa</t>
  </si>
  <si>
    <t>75414</t>
  </si>
  <si>
    <t>Obrona cywilna</t>
  </si>
  <si>
    <r>
      <t xml:space="preserve"> </t>
    </r>
    <r>
      <rPr>
        <sz val="6"/>
        <rFont val="Verdana"/>
        <family val="2"/>
      </rPr>
      <t xml:space="preserve">bieżących z zakresu administr. </t>
    </r>
    <r>
      <rPr>
        <sz val="6"/>
        <rFont val="Arial CE"/>
        <family val="0"/>
      </rPr>
      <t>rządowej zleconych gminom ustawami</t>
    </r>
  </si>
  <si>
    <t>75416</t>
  </si>
  <si>
    <t>Straż Miejska</t>
  </si>
  <si>
    <t>§ 0570</t>
  </si>
  <si>
    <t>Grzywny, mandaty i inne kary pieniężne od ludności</t>
  </si>
  <si>
    <t>Wpływy z różnych dochodów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</si>
  <si>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</si>
  <si>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</si>
  <si>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</si>
  <si>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</si>
  <si>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75601</t>
  </si>
  <si>
    <t>Wpływy z podatku dochodowego od osób fizycznych</t>
  </si>
  <si>
    <t>§ 0350</t>
  </si>
  <si>
    <t>Podatek od działalności gosp. opłacany w formie karty podatkowej</t>
  </si>
  <si>
    <t>Odsetki od nieterminowych wpłat z tytułu  podatków i opłat</t>
  </si>
  <si>
    <t>75615</t>
  </si>
  <si>
    <t>Wpływy z podatku rolnego, podatku leśnego, podatku od czynności</t>
  </si>
  <si>
    <t xml:space="preserve">cywilnoprawnych, podatków i opłat lokalnych od osób prawnych </t>
  </si>
  <si>
    <t>i innych jednostek organizacyjnych</t>
  </si>
  <si>
    <t>§ 0310</t>
  </si>
  <si>
    <t>Podatek od nieruchomości</t>
  </si>
  <si>
    <t>§ 0320</t>
  </si>
  <si>
    <t>Podatek rolny</t>
  </si>
  <si>
    <t>§ 0330</t>
  </si>
  <si>
    <t>Podatek leśny</t>
  </si>
  <si>
    <t>§ 0340</t>
  </si>
  <si>
    <t>Podatek od środków transportowych</t>
  </si>
  <si>
    <t>§ 0500</t>
  </si>
  <si>
    <t>Podatek od czynności cywilnoprawnych</t>
  </si>
  <si>
    <t>§ 2440</t>
  </si>
  <si>
    <t xml:space="preserve">Dotacje otrzymane z funduszy celowych na realizację zadań bieżących  </t>
  </si>
  <si>
    <t>jednostek sektora finansów publicznych</t>
  </si>
  <si>
    <t>§ 2680</t>
  </si>
  <si>
    <t>Rekompensaty utraconych dochodów w podatkach i opłatach lokalnych</t>
  </si>
  <si>
    <t xml:space="preserve">Wpływy z podatku rolnego, podatku leśnego, podatku od spadków i </t>
  </si>
  <si>
    <t xml:space="preserve">darowizn, podatku od czynności cywilnoprawnych oraz podatków </t>
  </si>
  <si>
    <t>i opłat lokalnych od osób fizycznych</t>
  </si>
  <si>
    <t>§ 0360</t>
  </si>
  <si>
    <t>Podatek od spadków i darowizn</t>
  </si>
  <si>
    <t>§ 0370</t>
  </si>
  <si>
    <t>Podatek od posiadania psów</t>
  </si>
  <si>
    <t>§ 0430</t>
  </si>
  <si>
    <t>Wpływy z opłaty targowej</t>
  </si>
  <si>
    <t>75618</t>
  </si>
  <si>
    <t xml:space="preserve">Wpływy z innych opłat stanowiących dochody jednostek </t>
  </si>
  <si>
    <t>samorządu terytorialnego na podstawie ustaw</t>
  </si>
  <si>
    <t>§ 0410</t>
  </si>
  <si>
    <t>Wpływy z opłaty skarbowej</t>
  </si>
  <si>
    <t>§ 0480</t>
  </si>
  <si>
    <t>Wpływy z opłat za zezwolenia na sprzedaż alkoholu</t>
  </si>
  <si>
    <t>75621</t>
  </si>
  <si>
    <t>Udziały Gminy w podatkach stanowiących dochód budżetu państwa</t>
  </si>
  <si>
    <t>§ 0010</t>
  </si>
  <si>
    <t>Podatek dochodowy od osób fizycznych</t>
  </si>
  <si>
    <t>§ 0020</t>
  </si>
  <si>
    <t>Podatek dochodowy od osób prawnych</t>
  </si>
  <si>
    <t>758</t>
  </si>
  <si>
    <t>Różne rozliczenia</t>
  </si>
  <si>
    <t>75801</t>
  </si>
  <si>
    <t>Część oświatowa subwencji ogólnej dla Gminy</t>
  </si>
  <si>
    <t>§ 2920</t>
  </si>
  <si>
    <t>Subwencje ogólne z budżetu państwa</t>
  </si>
  <si>
    <t>75807</t>
  </si>
  <si>
    <t>Część wyrównawcza subwencji ogólnej dla Gminy</t>
  </si>
  <si>
    <t>75814</t>
  </si>
  <si>
    <t>Różne rozliczenia finansowe</t>
  </si>
  <si>
    <t>75831</t>
  </si>
  <si>
    <t>Część równoważąca subwencji ogólnej dla Gminy</t>
  </si>
  <si>
    <t>801</t>
  </si>
  <si>
    <t>Oświata i wychowanie</t>
  </si>
  <si>
    <t xml:space="preserve"> </t>
  </si>
  <si>
    <t>80101</t>
  </si>
  <si>
    <t>Szkoły podstawowe</t>
  </si>
  <si>
    <t>§ 2030</t>
  </si>
  <si>
    <t>Dotacje celowe przekazane z budżetu państwa na realizację   własnych  zadań</t>
  </si>
  <si>
    <t>Bieżących gminy</t>
  </si>
  <si>
    <t>80110</t>
  </si>
  <si>
    <t>Gimnazja</t>
  </si>
  <si>
    <t>Ochrona zdrowia</t>
  </si>
  <si>
    <t>Przeciwdziałanie alkoholizmowi</t>
  </si>
  <si>
    <t>Dotacje celowe otrzymane z budżetu państwa na realizację własnych zadań</t>
  </si>
  <si>
    <t xml:space="preserve"> bieżących gmin (związków gmin)</t>
  </si>
  <si>
    <t>852</t>
  </si>
  <si>
    <t>Pomoc społeczna</t>
  </si>
  <si>
    <t>85212</t>
  </si>
  <si>
    <t>Świadczenia rodzinne, zaliczka alimentacyjna oraz składki na ubezpieczenia</t>
  </si>
  <si>
    <t>emerytalne i rentowe z ubezpieczenia społecznego</t>
  </si>
  <si>
    <t>§ 0900</t>
  </si>
  <si>
    <t>Odsetki od dotacji wykorzystanych niezgodnie  z przeznaczeniem lub pobranych w nadmiernej wysokości</t>
  </si>
  <si>
    <t>85213</t>
  </si>
  <si>
    <t>Składki na ubezpieczenia zdrowotne opłacane za osoby pobierające niektóre</t>
  </si>
  <si>
    <t>świadczenia z pomocy społecznej oraz niektóre świadczenia rodzinne</t>
  </si>
  <si>
    <t>85214</t>
  </si>
  <si>
    <t>Zasiłki i pomoc w naturze oraz składki na ubezpieczenia emerytalne i rentowe</t>
  </si>
  <si>
    <t>85219</t>
  </si>
  <si>
    <t>Ośrodek Pomocy Społecznej</t>
  </si>
  <si>
    <t>85228</t>
  </si>
  <si>
    <t>Usługi opiekuńcze i specjalistyczne usługi opiekuńcze</t>
  </si>
  <si>
    <t>Usuwanie skutków klęsk żywiołowych</t>
  </si>
  <si>
    <t>Dotacje celowe przekazane z budżetu państwa na realizację  własnych</t>
  </si>
  <si>
    <t>zadań bieżących gmin</t>
  </si>
  <si>
    <t>Pozostałe zadania w zakresie polityki społecznej</t>
  </si>
  <si>
    <t xml:space="preserve">Pozostała działalność - wydatki bieżące </t>
  </si>
  <si>
    <t>na podstawie porozumień (umów) między jednostkami</t>
  </si>
  <si>
    <t>samorządu terytorialnego</t>
  </si>
  <si>
    <t>Edukacyjna opieka wychowawcza</t>
  </si>
  <si>
    <t>Pomoc materialna dla uczniów</t>
  </si>
  <si>
    <t xml:space="preserve">§ 2030 </t>
  </si>
  <si>
    <t>Dotacje celowe przekazane z budżetu państwa na realizację własnych zadań</t>
  </si>
  <si>
    <t>900</t>
  </si>
  <si>
    <t>Gospodarka komunalna i ochrona środowiska</t>
  </si>
  <si>
    <t>Gospodarka ściekowa i ochrona wód</t>
  </si>
  <si>
    <t>§ 6290</t>
  </si>
  <si>
    <t>Środki na dofinansowanie własnych inwestycji gmin (związków gmin),</t>
  </si>
  <si>
    <t xml:space="preserve">powiatów (związków powiatów), samorządów województw, pozyskane </t>
  </si>
  <si>
    <t>z innych źródeł</t>
  </si>
  <si>
    <t>90013</t>
  </si>
  <si>
    <t xml:space="preserve">Schroniska dla zwierząt </t>
  </si>
  <si>
    <t>§ 2310</t>
  </si>
  <si>
    <t>Dotacje celowe otrzymane z gminy na zadania bieżące realizowane na podstawie</t>
  </si>
  <si>
    <t>porozumień (umów) między jednostkami samorządu terytorialnego</t>
  </si>
  <si>
    <t>§ 0840</t>
  </si>
  <si>
    <t>Wpływy ze sprzedaży wyrobów i składników majątkowych</t>
  </si>
  <si>
    <t>921</t>
  </si>
  <si>
    <t>Kultura i ochrona dziedzictwa narodowego</t>
  </si>
  <si>
    <t>92116</t>
  </si>
  <si>
    <t>Biblioteki</t>
  </si>
  <si>
    <t>(porozumienie z Powiatem Wrzesińskim)</t>
  </si>
  <si>
    <t>926</t>
  </si>
  <si>
    <t>Kultura fizyczna i sport</t>
  </si>
  <si>
    <t>92601</t>
  </si>
  <si>
    <t>Obiekty Sportowe (basen, stadion miejski, amfiteatr)</t>
  </si>
  <si>
    <t>Dochody z najmu  i dzierżawy  składników majątkowych  Skarbu Państwa</t>
  </si>
  <si>
    <t xml:space="preserve">jednostek samorządu terytorialnego lub innych jednostek zaliczanych </t>
  </si>
  <si>
    <t>do sektora finansów publicznych  oraz innych umów o podobnym charakterze</t>
  </si>
  <si>
    <t>92605</t>
  </si>
  <si>
    <t>Zadania w zakresie kultury fizycznej i sportu</t>
  </si>
  <si>
    <t>§ 6300</t>
  </si>
  <si>
    <t xml:space="preserve">Wpływy z tytułu pomocy finansowej udzielanej między jednostkami samorządu </t>
  </si>
  <si>
    <t>Terytorialnego na dofinansowanie własnych zadań inwestycyjnych i zakupów inwestycyjnych</t>
  </si>
  <si>
    <t xml:space="preserve">   DOCHODY OGÓŁEM</t>
  </si>
</sst>
</file>

<file path=xl/styles.xml><?xml version="1.0" encoding="utf-8"?>
<styleSheet xmlns="http://schemas.openxmlformats.org/spreadsheetml/2006/main">
  <numFmts count="7">
    <numFmt numFmtId="164" formatCode="#,##0"/>
    <numFmt numFmtId="165" formatCode="#,##0.00"/>
    <numFmt numFmtId="166" formatCode="@"/>
    <numFmt numFmtId="167" formatCode="0"/>
    <numFmt numFmtId="168" formatCode="GENERAL"/>
    <numFmt numFmtId="169" formatCode="0%"/>
    <numFmt numFmtId="170" formatCode="0.00%"/>
  </numFmts>
  <fonts count="20">
    <font>
      <sz val="12"/>
      <name val="Times New Roman CE"/>
      <family val="0"/>
    </font>
    <font>
      <sz val="10"/>
      <name val="Arial"/>
      <family val="0"/>
    </font>
    <font>
      <b/>
      <sz val="9"/>
      <name val="Verdana"/>
      <family val="2"/>
    </font>
    <font>
      <sz val="9"/>
      <name val="Times New Roman CE"/>
      <family val="0"/>
    </font>
    <font>
      <sz val="9"/>
      <color indexed="8"/>
      <name val="Times New Roman CE"/>
      <family val="0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b/>
      <sz val="6"/>
      <color indexed="8"/>
      <name val="Verdana"/>
      <family val="2"/>
    </font>
    <font>
      <b/>
      <sz val="6"/>
      <name val="Verdana"/>
      <family val="2"/>
    </font>
    <font>
      <b/>
      <sz val="6"/>
      <color indexed="8"/>
      <name val="Arial Unicode MS"/>
      <family val="0"/>
    </font>
    <font>
      <sz val="6"/>
      <color indexed="8"/>
      <name val="Verdana"/>
      <family val="2"/>
    </font>
    <font>
      <sz val="6"/>
      <name val="Verdana"/>
      <family val="2"/>
    </font>
    <font>
      <sz val="6"/>
      <name val="Arial Unicode MS"/>
      <family val="0"/>
    </font>
    <font>
      <b/>
      <i/>
      <sz val="6"/>
      <color indexed="8"/>
      <name val="Verdana"/>
      <family val="2"/>
    </font>
    <font>
      <i/>
      <sz val="6"/>
      <color indexed="8"/>
      <name val="Verdana"/>
      <family val="2"/>
    </font>
    <font>
      <sz val="6"/>
      <name val="Arial CE"/>
      <family val="0"/>
    </font>
    <font>
      <sz val="6"/>
      <color indexed="10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36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214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/>
    </xf>
    <xf numFmtId="165" fontId="8" fillId="3" borderId="2" xfId="0" applyNumberFormat="1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165" fontId="8" fillId="3" borderId="8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166" fontId="8" fillId="3" borderId="7" xfId="0" applyNumberFormat="1" applyFont="1" applyFill="1" applyBorder="1" applyAlignment="1">
      <alignment horizontal="center"/>
    </xf>
    <xf numFmtId="166" fontId="8" fillId="3" borderId="9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/>
    </xf>
    <xf numFmtId="165" fontId="8" fillId="3" borderId="8" xfId="0" applyNumberFormat="1" applyFont="1" applyFill="1" applyBorder="1" applyAlignment="1">
      <alignment/>
    </xf>
    <xf numFmtId="165" fontId="8" fillId="3" borderId="0" xfId="0" applyNumberFormat="1" applyFont="1" applyFill="1" applyBorder="1" applyAlignment="1">
      <alignment horizontal="center"/>
    </xf>
    <xf numFmtId="165" fontId="8" fillId="3" borderId="9" xfId="0" applyNumberFormat="1" applyFont="1" applyFill="1" applyBorder="1" applyAlignment="1">
      <alignment horizontal="center"/>
    </xf>
    <xf numFmtId="166" fontId="8" fillId="4" borderId="10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65" fontId="8" fillId="4" borderId="8" xfId="0" applyNumberFormat="1" applyFont="1" applyFill="1" applyBorder="1" applyAlignment="1">
      <alignment/>
    </xf>
    <xf numFmtId="165" fontId="8" fillId="4" borderId="7" xfId="0" applyNumberFormat="1" applyFont="1" applyFill="1" applyBorder="1" applyAlignment="1">
      <alignment horizontal="center"/>
    </xf>
    <xf numFmtId="165" fontId="8" fillId="4" borderId="8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164" fontId="8" fillId="4" borderId="12" xfId="0" applyNumberFormat="1" applyFont="1" applyFill="1" applyBorder="1" applyAlignment="1">
      <alignment horizontal="right"/>
    </xf>
    <xf numFmtId="164" fontId="8" fillId="2" borderId="6" xfId="0" applyNumberFormat="1" applyFont="1" applyFill="1" applyBorder="1" applyAlignment="1">
      <alignment horizontal="center"/>
    </xf>
    <xf numFmtId="166" fontId="8" fillId="2" borderId="13" xfId="0" applyNumberFormat="1" applyFont="1" applyFill="1" applyBorder="1" applyAlignment="1">
      <alignment horizontal="center"/>
    </xf>
    <xf numFmtId="166" fontId="9" fillId="2" borderId="13" xfId="0" applyNumberFormat="1" applyFont="1" applyFill="1" applyBorder="1" applyAlignment="1">
      <alignment/>
    </xf>
    <xf numFmtId="165" fontId="8" fillId="2" borderId="8" xfId="0" applyNumberFormat="1" applyFont="1" applyFill="1" applyBorder="1" applyAlignment="1">
      <alignment/>
    </xf>
    <xf numFmtId="165" fontId="8" fillId="2" borderId="7" xfId="0" applyNumberFormat="1" applyFont="1" applyFill="1" applyBorder="1" applyAlignment="1">
      <alignment horizontal="center"/>
    </xf>
    <xf numFmtId="165" fontId="8" fillId="2" borderId="8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166" fontId="8" fillId="2" borderId="7" xfId="0" applyNumberFormat="1" applyFont="1" applyFill="1" applyBorder="1" applyAlignment="1">
      <alignment horizontal="center"/>
    </xf>
    <xf numFmtId="166" fontId="11" fillId="2" borderId="7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/>
    </xf>
    <xf numFmtId="164" fontId="8" fillId="2" borderId="7" xfId="0" applyNumberFormat="1" applyFont="1" applyFill="1" applyBorder="1" applyAlignment="1">
      <alignment horizontal="right"/>
    </xf>
    <xf numFmtId="164" fontId="8" fillId="2" borderId="15" xfId="0" applyNumberFormat="1" applyFont="1" applyFill="1" applyBorder="1" applyAlignment="1">
      <alignment horizontal="right"/>
    </xf>
    <xf numFmtId="164" fontId="11" fillId="2" borderId="7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164" fontId="11" fillId="2" borderId="15" xfId="0" applyNumberFormat="1" applyFont="1" applyFill="1" applyBorder="1" applyAlignment="1">
      <alignment horizontal="right"/>
    </xf>
    <xf numFmtId="164" fontId="8" fillId="2" borderId="10" xfId="0" applyNumberFormat="1" applyFont="1" applyFill="1" applyBorder="1" applyAlignment="1">
      <alignment horizontal="center"/>
    </xf>
    <xf numFmtId="166" fontId="8" fillId="2" borderId="16" xfId="0" applyNumberFormat="1" applyFont="1" applyFill="1" applyBorder="1" applyAlignment="1">
      <alignment horizontal="center"/>
    </xf>
    <xf numFmtId="166" fontId="9" fillId="2" borderId="16" xfId="0" applyNumberFormat="1" applyFont="1" applyFill="1" applyBorder="1" applyAlignment="1">
      <alignment/>
    </xf>
    <xf numFmtId="164" fontId="11" fillId="2" borderId="16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/>
    </xf>
    <xf numFmtId="164" fontId="8" fillId="4" borderId="18" xfId="0" applyNumberFormat="1" applyFont="1" applyFill="1" applyBorder="1" applyAlignment="1">
      <alignment horizontal="center"/>
    </xf>
    <xf numFmtId="164" fontId="8" fillId="4" borderId="19" xfId="0" applyNumberFormat="1" applyFont="1" applyFill="1" applyBorder="1" applyAlignment="1">
      <alignment/>
    </xf>
    <xf numFmtId="164" fontId="8" fillId="4" borderId="11" xfId="0" applyNumberFormat="1" applyFont="1" applyFill="1" applyBorder="1" applyAlignment="1">
      <alignment/>
    </xf>
    <xf numFmtId="164" fontId="8" fillId="4" borderId="12" xfId="0" applyNumberFormat="1" applyFont="1" applyFill="1" applyBorder="1" applyAlignment="1">
      <alignment/>
    </xf>
    <xf numFmtId="164" fontId="8" fillId="2" borderId="7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/>
    </xf>
    <xf numFmtId="164" fontId="8" fillId="2" borderId="7" xfId="0" applyNumberFormat="1" applyFont="1" applyFill="1" applyBorder="1" applyAlignment="1">
      <alignment/>
    </xf>
    <xf numFmtId="167" fontId="8" fillId="2" borderId="7" xfId="0" applyNumberFormat="1" applyFont="1" applyFill="1" applyBorder="1" applyAlignment="1">
      <alignment/>
    </xf>
    <xf numFmtId="164" fontId="8" fillId="2" borderId="15" xfId="0" applyNumberFormat="1" applyFont="1" applyFill="1" applyBorder="1" applyAlignment="1">
      <alignment/>
    </xf>
    <xf numFmtId="164" fontId="12" fillId="2" borderId="6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168" fontId="12" fillId="2" borderId="7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/>
    </xf>
    <xf numFmtId="169" fontId="8" fillId="2" borderId="0" xfId="0" applyNumberFormat="1" applyFont="1" applyFill="1" applyBorder="1" applyAlignment="1">
      <alignment/>
    </xf>
    <xf numFmtId="164" fontId="8" fillId="2" borderId="9" xfId="0" applyNumberFormat="1" applyFont="1" applyFill="1" applyBorder="1" applyAlignment="1">
      <alignment/>
    </xf>
    <xf numFmtId="168" fontId="12" fillId="2" borderId="8" xfId="0" applyNumberFormat="1" applyFont="1" applyFill="1" applyBorder="1" applyAlignment="1">
      <alignment horizontal="center"/>
    </xf>
    <xf numFmtId="166" fontId="9" fillId="2" borderId="8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>
      <alignment/>
    </xf>
    <xf numFmtId="164" fontId="9" fillId="2" borderId="7" xfId="0" applyNumberFormat="1" applyFont="1" applyFill="1" applyBorder="1" applyAlignment="1">
      <alignment/>
    </xf>
    <xf numFmtId="164" fontId="9" fillId="2" borderId="15" xfId="0" applyNumberFormat="1" applyFont="1" applyFill="1" applyBorder="1" applyAlignment="1">
      <alignment/>
    </xf>
    <xf numFmtId="164" fontId="11" fillId="2" borderId="7" xfId="0" applyNumberFormat="1" applyFont="1" applyFill="1" applyBorder="1" applyAlignment="1">
      <alignment/>
    </xf>
    <xf numFmtId="164" fontId="11" fillId="2" borderId="9" xfId="0" applyNumberFormat="1" applyFont="1" applyFill="1" applyBorder="1" applyAlignment="1">
      <alignment/>
    </xf>
    <xf numFmtId="167" fontId="11" fillId="2" borderId="7" xfId="0" applyNumberFormat="1" applyFont="1" applyFill="1" applyBorder="1" applyAlignment="1">
      <alignment/>
    </xf>
    <xf numFmtId="164" fontId="8" fillId="4" borderId="20" xfId="0" applyNumberFormat="1" applyFont="1" applyFill="1" applyBorder="1" applyAlignment="1">
      <alignment horizontal="center"/>
    </xf>
    <xf numFmtId="166" fontId="8" fillId="2" borderId="8" xfId="0" applyNumberFormat="1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/>
    </xf>
    <xf numFmtId="164" fontId="13" fillId="2" borderId="8" xfId="0" applyNumberFormat="1" applyFont="1" applyFill="1" applyBorder="1" applyAlignment="1">
      <alignment/>
    </xf>
    <xf numFmtId="164" fontId="11" fillId="2" borderId="8" xfId="0" applyNumberFormat="1" applyFont="1" applyFill="1" applyBorder="1" applyAlignment="1">
      <alignment/>
    </xf>
    <xf numFmtId="166" fontId="11" fillId="2" borderId="8" xfId="0" applyNumberFormat="1" applyFont="1" applyFill="1" applyBorder="1" applyAlignment="1">
      <alignment horizontal="center"/>
    </xf>
    <xf numFmtId="164" fontId="8" fillId="5" borderId="20" xfId="0" applyNumberFormat="1" applyFont="1" applyFill="1" applyBorder="1" applyAlignment="1">
      <alignment horizontal="center"/>
    </xf>
    <xf numFmtId="164" fontId="8" fillId="5" borderId="11" xfId="0" applyNumberFormat="1" applyFont="1" applyFill="1" applyBorder="1" applyAlignment="1">
      <alignment horizontal="center"/>
    </xf>
    <xf numFmtId="164" fontId="14" fillId="5" borderId="8" xfId="0" applyNumberFormat="1" applyFont="1" applyFill="1" applyBorder="1" applyAlignment="1">
      <alignment/>
    </xf>
    <xf numFmtId="164" fontId="8" fillId="5" borderId="11" xfId="0" applyNumberFormat="1" applyFont="1" applyFill="1" applyBorder="1" applyAlignment="1">
      <alignment/>
    </xf>
    <xf numFmtId="164" fontId="8" fillId="5" borderId="19" xfId="0" applyNumberFormat="1" applyFont="1" applyFill="1" applyBorder="1" applyAlignment="1">
      <alignment/>
    </xf>
    <xf numFmtId="164" fontId="8" fillId="2" borderId="11" xfId="0" applyNumberFormat="1" applyFont="1" applyFill="1" applyBorder="1" applyAlignment="1">
      <alignment/>
    </xf>
    <xf numFmtId="164" fontId="8" fillId="6" borderId="21" xfId="0" applyNumberFormat="1" applyFont="1" applyFill="1" applyBorder="1" applyAlignment="1">
      <alignment/>
    </xf>
    <xf numFmtId="164" fontId="8" fillId="6" borderId="7" xfId="0" applyNumberFormat="1" applyFont="1" applyFill="1" applyBorder="1" applyAlignment="1">
      <alignment/>
    </xf>
    <xf numFmtId="164" fontId="8" fillId="6" borderId="9" xfId="0" applyNumberFormat="1" applyFont="1" applyFill="1" applyBorder="1" applyAlignment="1">
      <alignment/>
    </xf>
    <xf numFmtId="164" fontId="15" fillId="2" borderId="8" xfId="0" applyNumberFormat="1" applyFont="1" applyFill="1" applyBorder="1" applyAlignment="1">
      <alignment/>
    </xf>
    <xf numFmtId="164" fontId="8" fillId="2" borderId="22" xfId="0" applyNumberFormat="1" applyFont="1" applyFill="1" applyBorder="1" applyAlignment="1">
      <alignment/>
    </xf>
    <xf numFmtId="164" fontId="8" fillId="2" borderId="23" xfId="0" applyNumberFormat="1" applyFont="1" applyFill="1" applyBorder="1" applyAlignment="1">
      <alignment/>
    </xf>
    <xf numFmtId="164" fontId="11" fillId="2" borderId="23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 horizontal="center"/>
    </xf>
    <xf numFmtId="164" fontId="14" fillId="4" borderId="19" xfId="0" applyNumberFormat="1" applyFont="1" applyFill="1" applyBorder="1" applyAlignment="1">
      <alignment/>
    </xf>
    <xf numFmtId="164" fontId="14" fillId="2" borderId="8" xfId="0" applyNumberFormat="1" applyFont="1" applyFill="1" applyBorder="1" applyAlignment="1">
      <alignment/>
    </xf>
    <xf numFmtId="164" fontId="11" fillId="2" borderId="15" xfId="0" applyNumberFormat="1" applyFont="1" applyFill="1" applyBorder="1" applyAlignment="1">
      <alignment/>
    </xf>
    <xf numFmtId="164" fontId="8" fillId="2" borderId="13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/>
    </xf>
    <xf numFmtId="164" fontId="11" fillId="2" borderId="7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/>
    </xf>
    <xf numFmtId="164" fontId="12" fillId="2" borderId="0" xfId="0" applyNumberFormat="1" applyFont="1" applyFill="1" applyBorder="1" applyAlignment="1">
      <alignment/>
    </xf>
    <xf numFmtId="169" fontId="11" fillId="2" borderId="0" xfId="0" applyNumberFormat="1" applyFon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8" fillId="4" borderId="24" xfId="0" applyNumberFormat="1" applyFont="1" applyFill="1" applyBorder="1" applyAlignment="1">
      <alignment horizontal="center"/>
    </xf>
    <xf numFmtId="164" fontId="8" fillId="4" borderId="13" xfId="0" applyNumberFormat="1" applyFont="1" applyFill="1" applyBorder="1" applyAlignment="1">
      <alignment horizontal="center"/>
    </xf>
    <xf numFmtId="164" fontId="12" fillId="4" borderId="25" xfId="0" applyNumberFormat="1" applyFont="1" applyFill="1" applyBorder="1" applyAlignment="1">
      <alignment/>
    </xf>
    <xf numFmtId="164" fontId="12" fillId="4" borderId="13" xfId="0" applyNumberFormat="1" applyFont="1" applyFill="1" applyBorder="1" applyAlignment="1">
      <alignment/>
    </xf>
    <xf numFmtId="169" fontId="8" fillId="4" borderId="22" xfId="0" applyNumberFormat="1" applyFont="1" applyFill="1" applyBorder="1" applyAlignment="1">
      <alignment/>
    </xf>
    <xf numFmtId="167" fontId="8" fillId="4" borderId="13" xfId="0" applyNumberFormat="1" applyFont="1" applyFill="1" applyBorder="1" applyAlignment="1">
      <alignment/>
    </xf>
    <xf numFmtId="164" fontId="8" fillId="4" borderId="14" xfId="0" applyNumberFormat="1" applyFont="1" applyFill="1" applyBorder="1" applyAlignment="1">
      <alignment/>
    </xf>
    <xf numFmtId="164" fontId="8" fillId="4" borderId="10" xfId="0" applyNumberFormat="1" applyFont="1" applyFill="1" applyBorder="1" applyAlignment="1">
      <alignment horizontal="center"/>
    </xf>
    <xf numFmtId="164" fontId="8" fillId="4" borderId="16" xfId="0" applyNumberFormat="1" applyFont="1" applyFill="1" applyBorder="1" applyAlignment="1">
      <alignment horizontal="center"/>
    </xf>
    <xf numFmtId="164" fontId="8" fillId="4" borderId="26" xfId="0" applyNumberFormat="1" applyFont="1" applyFill="1" applyBorder="1" applyAlignment="1">
      <alignment/>
    </xf>
    <xf numFmtId="164" fontId="8" fillId="4" borderId="16" xfId="0" applyNumberFormat="1" applyFont="1" applyFill="1" applyBorder="1" applyAlignment="1">
      <alignment/>
    </xf>
    <xf numFmtId="164" fontId="8" fillId="4" borderId="17" xfId="0" applyNumberFormat="1" applyFont="1" applyFill="1" applyBorder="1" applyAlignment="1">
      <alignment/>
    </xf>
    <xf numFmtId="169" fontId="8" fillId="2" borderId="22" xfId="0" applyNumberFormat="1" applyFont="1" applyFill="1" applyBorder="1" applyAlignment="1">
      <alignment/>
    </xf>
    <xf numFmtId="167" fontId="8" fillId="4" borderId="12" xfId="0" applyNumberFormat="1" applyFont="1" applyFill="1" applyBorder="1" applyAlignment="1">
      <alignment/>
    </xf>
    <xf numFmtId="169" fontId="11" fillId="2" borderId="23" xfId="0" applyNumberFormat="1" applyFont="1" applyFill="1" applyBorder="1" applyAlignment="1">
      <alignment/>
    </xf>
    <xf numFmtId="164" fontId="17" fillId="2" borderId="8" xfId="0" applyNumberFormat="1" applyFont="1" applyFill="1" applyBorder="1" applyAlignment="1">
      <alignment horizontal="center"/>
    </xf>
    <xf numFmtId="164" fontId="8" fillId="4" borderId="6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164" fontId="12" fillId="4" borderId="8" xfId="0" applyNumberFormat="1" applyFont="1" applyFill="1" applyBorder="1" applyAlignment="1">
      <alignment/>
    </xf>
    <xf numFmtId="164" fontId="12" fillId="4" borderId="7" xfId="0" applyNumberFormat="1" applyFont="1" applyFill="1" applyBorder="1" applyAlignment="1">
      <alignment/>
    </xf>
    <xf numFmtId="169" fontId="8" fillId="4" borderId="0" xfId="0" applyNumberFormat="1" applyFont="1" applyFill="1" applyBorder="1" applyAlignment="1">
      <alignment/>
    </xf>
    <xf numFmtId="167" fontId="8" fillId="4" borderId="7" xfId="0" applyNumberFormat="1" applyFont="1" applyFill="1" applyBorder="1" applyAlignment="1">
      <alignment/>
    </xf>
    <xf numFmtId="164" fontId="8" fillId="4" borderId="15" xfId="0" applyNumberFormat="1" applyFont="1" applyFill="1" applyBorder="1" applyAlignment="1">
      <alignment/>
    </xf>
    <xf numFmtId="164" fontId="8" fillId="7" borderId="20" xfId="0" applyNumberFormat="1" applyFont="1" applyFill="1" applyBorder="1" applyAlignment="1">
      <alignment horizontal="center"/>
    </xf>
    <xf numFmtId="164" fontId="8" fillId="7" borderId="11" xfId="0" applyNumberFormat="1" applyFont="1" applyFill="1" applyBorder="1" applyAlignment="1">
      <alignment horizontal="center"/>
    </xf>
    <xf numFmtId="164" fontId="9" fillId="7" borderId="0" xfId="0" applyNumberFormat="1" applyFont="1" applyFill="1" applyBorder="1" applyAlignment="1">
      <alignment/>
    </xf>
    <xf numFmtId="164" fontId="9" fillId="7" borderId="8" xfId="0" applyNumberFormat="1" applyFont="1" applyFill="1" applyBorder="1" applyAlignment="1">
      <alignment/>
    </xf>
    <xf numFmtId="164" fontId="9" fillId="7" borderId="11" xfId="0" applyNumberFormat="1" applyFont="1" applyFill="1" applyBorder="1" applyAlignment="1">
      <alignment/>
    </xf>
    <xf numFmtId="164" fontId="9" fillId="7" borderId="19" xfId="0" applyNumberFormat="1" applyFont="1" applyFill="1" applyBorder="1" applyAlignment="1">
      <alignment/>
    </xf>
    <xf numFmtId="164" fontId="9" fillId="2" borderId="11" xfId="0" applyNumberFormat="1" applyFont="1" applyFill="1" applyBorder="1" applyAlignment="1">
      <alignment/>
    </xf>
    <xf numFmtId="169" fontId="8" fillId="6" borderId="21" xfId="0" applyNumberFormat="1" applyFont="1" applyFill="1" applyBorder="1" applyAlignment="1">
      <alignment/>
    </xf>
    <xf numFmtId="169" fontId="8" fillId="2" borderId="23" xfId="0" applyNumberFormat="1" applyFont="1" applyFill="1" applyBorder="1" applyAlignment="1">
      <alignment/>
    </xf>
    <xf numFmtId="164" fontId="11" fillId="4" borderId="19" xfId="0" applyNumberFormat="1" applyFont="1" applyFill="1" applyBorder="1" applyAlignment="1">
      <alignment/>
    </xf>
    <xf numFmtId="164" fontId="11" fillId="4" borderId="11" xfId="0" applyNumberFormat="1" applyFont="1" applyFill="1" applyBorder="1" applyAlignment="1">
      <alignment/>
    </xf>
    <xf numFmtId="164" fontId="8" fillId="4" borderId="27" xfId="0" applyNumberFormat="1" applyFont="1" applyFill="1" applyBorder="1" applyAlignment="1">
      <alignment/>
    </xf>
    <xf numFmtId="164" fontId="11" fillId="2" borderId="8" xfId="0" applyNumberFormat="1" applyFont="1" applyFill="1" applyBorder="1" applyAlignment="1">
      <alignment wrapText="1"/>
    </xf>
    <xf numFmtId="164" fontId="9" fillId="2" borderId="8" xfId="0" applyNumberFormat="1" applyFont="1" applyFill="1" applyBorder="1" applyAlignment="1">
      <alignment/>
    </xf>
    <xf numFmtId="164" fontId="11" fillId="2" borderId="28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9" fillId="4" borderId="19" xfId="0" applyNumberFormat="1" applyFont="1" applyFill="1" applyBorder="1" applyAlignment="1">
      <alignment/>
    </xf>
    <xf numFmtId="164" fontId="9" fillId="4" borderId="11" xfId="0" applyNumberFormat="1" applyFont="1" applyFill="1" applyBorder="1" applyAlignment="1">
      <alignment/>
    </xf>
    <xf numFmtId="164" fontId="9" fillId="4" borderId="12" xfId="0" applyNumberFormat="1" applyFont="1" applyFill="1" applyBorder="1" applyAlignment="1">
      <alignment/>
    </xf>
    <xf numFmtId="164" fontId="8" fillId="4" borderId="21" xfId="0" applyNumberFormat="1" applyFont="1" applyFill="1" applyBorder="1" applyAlignment="1">
      <alignment/>
    </xf>
    <xf numFmtId="164" fontId="8" fillId="2" borderId="28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left"/>
    </xf>
    <xf numFmtId="164" fontId="9" fillId="2" borderId="28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164" fontId="8" fillId="2" borderId="25" xfId="0" applyNumberFormat="1" applyFont="1" applyFill="1" applyBorder="1" applyAlignment="1">
      <alignment horizontal="center"/>
    </xf>
    <xf numFmtId="164" fontId="8" fillId="2" borderId="25" xfId="0" applyNumberFormat="1" applyFont="1" applyFill="1" applyBorder="1" applyAlignment="1">
      <alignment/>
    </xf>
    <xf numFmtId="164" fontId="8" fillId="2" borderId="14" xfId="0" applyNumberFormat="1" applyFont="1" applyFill="1" applyBorder="1" applyAlignment="1">
      <alignment/>
    </xf>
    <xf numFmtId="164" fontId="12" fillId="2" borderId="7" xfId="0" applyNumberFormat="1" applyFont="1" applyFill="1" applyBorder="1" applyAlignment="1">
      <alignment horizontal="center"/>
    </xf>
    <xf numFmtId="164" fontId="8" fillId="7" borderId="10" xfId="0" applyNumberFormat="1" applyFont="1" applyFill="1" applyBorder="1" applyAlignment="1">
      <alignment horizontal="center"/>
    </xf>
    <xf numFmtId="164" fontId="8" fillId="7" borderId="16" xfId="0" applyNumberFormat="1" applyFont="1" applyFill="1" applyBorder="1" applyAlignment="1">
      <alignment horizontal="center"/>
    </xf>
    <xf numFmtId="164" fontId="8" fillId="7" borderId="26" xfId="0" applyNumberFormat="1" applyFont="1" applyFill="1" applyBorder="1" applyAlignment="1">
      <alignment/>
    </xf>
    <xf numFmtId="164" fontId="8" fillId="7" borderId="16" xfId="0" applyNumberFormat="1" applyFont="1" applyFill="1" applyBorder="1" applyAlignment="1">
      <alignment/>
    </xf>
    <xf numFmtId="164" fontId="8" fillId="2" borderId="16" xfId="0" applyNumberFormat="1" applyFont="1" applyFill="1" applyBorder="1" applyAlignment="1">
      <alignment/>
    </xf>
    <xf numFmtId="169" fontId="8" fillId="6" borderId="29" xfId="0" applyNumberFormat="1" applyFont="1" applyFill="1" applyBorder="1" applyAlignment="1">
      <alignment/>
    </xf>
    <xf numFmtId="167" fontId="8" fillId="6" borderId="7" xfId="0" applyNumberFormat="1" applyFont="1" applyFill="1" applyBorder="1" applyAlignment="1">
      <alignment/>
    </xf>
    <xf numFmtId="164" fontId="8" fillId="6" borderId="30" xfId="0" applyNumberFormat="1" applyFont="1" applyFill="1" applyBorder="1" applyAlignment="1">
      <alignment/>
    </xf>
    <xf numFmtId="169" fontId="8" fillId="2" borderId="31" xfId="0" applyNumberFormat="1" applyFont="1" applyFill="1" applyBorder="1" applyAlignment="1">
      <alignment/>
    </xf>
    <xf numFmtId="164" fontId="8" fillId="2" borderId="30" xfId="0" applyNumberFormat="1" applyFont="1" applyFill="1" applyBorder="1" applyAlignment="1">
      <alignment/>
    </xf>
    <xf numFmtId="169" fontId="8" fillId="2" borderId="9" xfId="0" applyNumberFormat="1" applyFont="1" applyFill="1" applyBorder="1" applyAlignment="1">
      <alignment/>
    </xf>
    <xf numFmtId="164" fontId="8" fillId="2" borderId="7" xfId="20" applyNumberFormat="1" applyFont="1" applyFill="1" applyBorder="1">
      <alignment/>
      <protection/>
    </xf>
    <xf numFmtId="164" fontId="11" fillId="2" borderId="7" xfId="20" applyNumberFormat="1" applyFont="1" applyFill="1" applyBorder="1">
      <alignment/>
      <protection/>
    </xf>
    <xf numFmtId="164" fontId="11" fillId="2" borderId="32" xfId="0" applyNumberFormat="1" applyFont="1" applyFill="1" applyBorder="1" applyAlignment="1">
      <alignment horizontal="center"/>
    </xf>
    <xf numFmtId="164" fontId="11" fillId="2" borderId="33" xfId="0" applyNumberFormat="1" applyFont="1" applyFill="1" applyBorder="1" applyAlignment="1">
      <alignment horizontal="center"/>
    </xf>
    <xf numFmtId="164" fontId="12" fillId="2" borderId="33" xfId="0" applyNumberFormat="1" applyFont="1" applyFill="1" applyBorder="1" applyAlignment="1">
      <alignment/>
    </xf>
    <xf numFmtId="164" fontId="12" fillId="2" borderId="34" xfId="0" applyNumberFormat="1" applyFont="1" applyFill="1" applyBorder="1" applyAlignment="1">
      <alignment/>
    </xf>
    <xf numFmtId="164" fontId="8" fillId="4" borderId="21" xfId="0" applyNumberFormat="1" applyFont="1" applyFill="1" applyBorder="1" applyAlignment="1">
      <alignment horizontal="center"/>
    </xf>
    <xf numFmtId="164" fontId="9" fillId="4" borderId="21" xfId="0" applyNumberFormat="1" applyFont="1" applyFill="1" applyBorder="1" applyAlignment="1">
      <alignment/>
    </xf>
    <xf numFmtId="166" fontId="8" fillId="2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164" fontId="11" fillId="2" borderId="35" xfId="0" applyNumberFormat="1" applyFont="1" applyFill="1" applyBorder="1" applyAlignment="1">
      <alignment horizontal="center"/>
    </xf>
    <xf numFmtId="164" fontId="12" fillId="2" borderId="35" xfId="0" applyNumberFormat="1" applyFont="1" applyFill="1" applyBorder="1" applyAlignment="1">
      <alignment/>
    </xf>
    <xf numFmtId="169" fontId="11" fillId="2" borderId="35" xfId="0" applyNumberFormat="1" applyFont="1" applyFill="1" applyBorder="1" applyAlignment="1">
      <alignment/>
    </xf>
    <xf numFmtId="164" fontId="11" fillId="2" borderId="33" xfId="0" applyNumberFormat="1" applyFont="1" applyFill="1" applyBorder="1" applyAlignment="1">
      <alignment/>
    </xf>
    <xf numFmtId="164" fontId="11" fillId="2" borderId="36" xfId="0" applyNumberFormat="1" applyFont="1" applyFill="1" applyBorder="1" applyAlignment="1">
      <alignment/>
    </xf>
    <xf numFmtId="164" fontId="11" fillId="3" borderId="37" xfId="0" applyNumberFormat="1" applyFont="1" applyFill="1" applyBorder="1" applyAlignment="1">
      <alignment/>
    </xf>
    <xf numFmtId="164" fontId="11" fillId="3" borderId="38" xfId="0" applyNumberFormat="1" applyFont="1" applyFill="1" applyBorder="1" applyAlignment="1">
      <alignment/>
    </xf>
    <xf numFmtId="164" fontId="12" fillId="3" borderId="4" xfId="0" applyNumberFormat="1" applyFont="1" applyFill="1" applyBorder="1" applyAlignment="1">
      <alignment/>
    </xf>
    <xf numFmtId="164" fontId="12" fillId="3" borderId="2" xfId="0" applyNumberFormat="1" applyFont="1" applyFill="1" applyBorder="1" applyAlignment="1">
      <alignment/>
    </xf>
    <xf numFmtId="164" fontId="12" fillId="3" borderId="3" xfId="0" applyNumberFormat="1" applyFont="1" applyFill="1" applyBorder="1" applyAlignment="1">
      <alignment/>
    </xf>
    <xf numFmtId="164" fontId="12" fillId="3" borderId="39" xfId="0" applyNumberFormat="1" applyFont="1" applyFill="1" applyBorder="1" applyAlignment="1">
      <alignment/>
    </xf>
    <xf numFmtId="164" fontId="12" fillId="3" borderId="40" xfId="0" applyNumberFormat="1" applyFont="1" applyFill="1" applyBorder="1" applyAlignment="1">
      <alignment/>
    </xf>
    <xf numFmtId="169" fontId="8" fillId="3" borderId="5" xfId="0" applyNumberFormat="1" applyFont="1" applyFill="1" applyBorder="1" applyAlignment="1">
      <alignment/>
    </xf>
    <xf numFmtId="167" fontId="8" fillId="3" borderId="40" xfId="0" applyNumberFormat="1" applyFont="1" applyFill="1" applyBorder="1" applyAlignment="1">
      <alignment/>
    </xf>
    <xf numFmtId="164" fontId="8" fillId="3" borderId="40" xfId="0" applyNumberFormat="1" applyFont="1" applyFill="1" applyBorder="1" applyAlignment="1">
      <alignment/>
    </xf>
    <xf numFmtId="164" fontId="18" fillId="3" borderId="41" xfId="0" applyNumberFormat="1" applyFont="1" applyFill="1" applyBorder="1" applyAlignment="1">
      <alignment/>
    </xf>
    <xf numFmtId="164" fontId="19" fillId="3" borderId="35" xfId="0" applyNumberFormat="1" applyFont="1" applyFill="1" applyBorder="1" applyAlignment="1">
      <alignment/>
    </xf>
    <xf numFmtId="164" fontId="19" fillId="3" borderId="34" xfId="0" applyNumberFormat="1" applyFont="1" applyFill="1" applyBorder="1" applyAlignment="1">
      <alignment/>
    </xf>
    <xf numFmtId="164" fontId="19" fillId="3" borderId="33" xfId="0" applyNumberFormat="1" applyFont="1" applyFill="1" applyBorder="1" applyAlignment="1">
      <alignment/>
    </xf>
    <xf numFmtId="164" fontId="19" fillId="3" borderId="42" xfId="0" applyNumberFormat="1" applyFont="1" applyFill="1" applyBorder="1" applyAlignment="1">
      <alignment/>
    </xf>
    <xf numFmtId="164" fontId="19" fillId="3" borderId="43" xfId="0" applyNumberFormat="1" applyFont="1" applyFill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  <cellStyle name="Undefined 1" xfId="22"/>
    <cellStyle name="Undefined 10" xfId="23"/>
    <cellStyle name="Undefined 11" xfId="24"/>
    <cellStyle name="Undefined 12" xfId="25"/>
    <cellStyle name="Undefined 13" xfId="26"/>
    <cellStyle name="Undefined 14" xfId="27"/>
    <cellStyle name="Undefined 2" xfId="28"/>
    <cellStyle name="Undefined 3" xfId="29"/>
    <cellStyle name="Undefined 4" xfId="30"/>
    <cellStyle name="Undefined 5" xfId="31"/>
    <cellStyle name="Undefined 6" xfId="32"/>
    <cellStyle name="Undefined 7" xfId="33"/>
    <cellStyle name="Undefined 8" xfId="34"/>
    <cellStyle name="Undefined 9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zoomScale="140" zoomScaleNormal="140" workbookViewId="0" topLeftCell="A1">
      <selection activeCell="D2" sqref="D2"/>
    </sheetView>
  </sheetViews>
  <sheetFormatPr defaultColWidth="12.796875" defaultRowHeight="15"/>
  <cols>
    <col min="1" max="1" width="6.09765625" style="1" customWidth="1"/>
    <col min="2" max="2" width="6.69921875" style="1" customWidth="1"/>
    <col min="3" max="3" width="6.3984375" style="1" customWidth="1"/>
    <col min="4" max="4" width="51.3984375" style="1" customWidth="1"/>
    <col min="5" max="11" width="0" style="1" hidden="1" customWidth="1"/>
    <col min="12" max="12" width="9.59765625" style="1" customWidth="1"/>
    <col min="13" max="13" width="0" style="1" hidden="1" customWidth="1"/>
    <col min="14" max="14" width="9.09765625" style="1" customWidth="1"/>
    <col min="15" max="15" width="9.296875" style="1" customWidth="1"/>
    <col min="16" max="16384" width="13" style="1" customWidth="1"/>
  </cols>
  <sheetData>
    <row r="1" spans="1:8" ht="15">
      <c r="A1" s="2" t="s">
        <v>0</v>
      </c>
      <c r="B1" s="2"/>
      <c r="C1" s="2"/>
      <c r="D1" s="2"/>
      <c r="E1" s="3"/>
      <c r="F1" s="3"/>
      <c r="G1" s="3"/>
      <c r="H1" s="3"/>
    </row>
    <row r="2" spans="1:8" ht="15">
      <c r="A2" s="2"/>
      <c r="B2" s="2"/>
      <c r="C2" s="2"/>
      <c r="D2" s="2"/>
      <c r="E2" s="3"/>
      <c r="F2" s="3"/>
      <c r="G2" s="3"/>
      <c r="H2" s="3"/>
    </row>
    <row r="3" spans="1:8" ht="15">
      <c r="A3" s="2"/>
      <c r="B3" s="2"/>
      <c r="C3" s="2"/>
      <c r="D3" s="2"/>
      <c r="E3" s="3"/>
      <c r="F3" s="3"/>
      <c r="G3" s="3"/>
      <c r="H3" s="3"/>
    </row>
    <row r="4" spans="1:8" ht="15">
      <c r="A4" s="2" t="s">
        <v>1</v>
      </c>
      <c r="B4" s="2"/>
      <c r="C4" s="2"/>
      <c r="D4" s="2"/>
      <c r="E4" s="3"/>
      <c r="F4" s="3"/>
      <c r="G4" s="3"/>
      <c r="H4" s="3"/>
    </row>
    <row r="5" spans="1:8" ht="15">
      <c r="A5" s="2" t="s">
        <v>2</v>
      </c>
      <c r="B5" s="2"/>
      <c r="C5" s="2"/>
      <c r="D5" s="2"/>
      <c r="E5" s="3"/>
      <c r="F5" s="3"/>
      <c r="G5" s="3"/>
      <c r="H5" s="3"/>
    </row>
    <row r="6" spans="1:10" ht="15">
      <c r="A6" s="4"/>
      <c r="B6" s="4"/>
      <c r="C6" s="5"/>
      <c r="D6" s="6"/>
      <c r="E6" s="7"/>
      <c r="F6" s="7"/>
      <c r="G6" s="7"/>
      <c r="H6" s="8"/>
      <c r="I6" s="9"/>
      <c r="J6" s="9"/>
    </row>
    <row r="7" spans="1:15" ht="15">
      <c r="A7" s="10" t="s">
        <v>3</v>
      </c>
      <c r="B7" s="11"/>
      <c r="C7" s="11"/>
      <c r="D7" s="12"/>
      <c r="E7" s="13" t="s">
        <v>4</v>
      </c>
      <c r="F7" s="13" t="s">
        <v>5</v>
      </c>
      <c r="G7" s="13" t="s">
        <v>6</v>
      </c>
      <c r="H7" s="14" t="s">
        <v>7</v>
      </c>
      <c r="I7" s="13" t="s">
        <v>5</v>
      </c>
      <c r="J7" s="13" t="s">
        <v>6</v>
      </c>
      <c r="K7" s="13" t="s">
        <v>7</v>
      </c>
      <c r="L7" s="14" t="s">
        <v>7</v>
      </c>
      <c r="M7" s="15" t="s">
        <v>8</v>
      </c>
      <c r="N7" s="14" t="s">
        <v>9</v>
      </c>
      <c r="O7" s="16" t="s">
        <v>7</v>
      </c>
    </row>
    <row r="8" spans="1:17" ht="15">
      <c r="A8" s="17"/>
      <c r="B8" s="18" t="s">
        <v>10</v>
      </c>
      <c r="C8" s="19"/>
      <c r="D8" s="19" t="s">
        <v>11</v>
      </c>
      <c r="E8" s="20" t="s">
        <v>12</v>
      </c>
      <c r="F8" s="20" t="s">
        <v>13</v>
      </c>
      <c r="G8" s="20" t="s">
        <v>13</v>
      </c>
      <c r="H8" s="21" t="s">
        <v>14</v>
      </c>
      <c r="I8" s="20" t="s">
        <v>13</v>
      </c>
      <c r="J8" s="20" t="s">
        <v>13</v>
      </c>
      <c r="K8" s="20" t="s">
        <v>15</v>
      </c>
      <c r="L8" s="21" t="s">
        <v>16</v>
      </c>
      <c r="M8" s="22" t="s">
        <v>17</v>
      </c>
      <c r="N8" s="23" t="s">
        <v>18</v>
      </c>
      <c r="O8" s="24" t="s">
        <v>19</v>
      </c>
      <c r="Q8" s="1" t="s">
        <v>20</v>
      </c>
    </row>
    <row r="9" spans="1:15" ht="15">
      <c r="A9" s="25"/>
      <c r="B9" s="19"/>
      <c r="C9" s="26" t="s">
        <v>21</v>
      </c>
      <c r="D9" s="27"/>
      <c r="E9" s="28"/>
      <c r="F9" s="28"/>
      <c r="G9" s="28"/>
      <c r="H9" s="21" t="s">
        <v>22</v>
      </c>
      <c r="I9" s="28"/>
      <c r="J9" s="28"/>
      <c r="K9" s="20" t="s">
        <v>23</v>
      </c>
      <c r="L9" s="23" t="s">
        <v>24</v>
      </c>
      <c r="M9" s="29"/>
      <c r="N9" s="21"/>
      <c r="O9" s="30" t="s">
        <v>25</v>
      </c>
    </row>
    <row r="10" spans="1:15" ht="15">
      <c r="A10" s="31" t="s">
        <v>26</v>
      </c>
      <c r="B10" s="32" t="s">
        <v>27</v>
      </c>
      <c r="C10" s="32"/>
      <c r="D10" s="32"/>
      <c r="E10" s="33"/>
      <c r="F10" s="33"/>
      <c r="G10" s="33"/>
      <c r="H10" s="34"/>
      <c r="I10" s="33"/>
      <c r="J10" s="33"/>
      <c r="K10" s="35"/>
      <c r="L10" s="36" t="str">
        <f>L11</f>
        <v>0</v>
      </c>
      <c r="M10" s="37"/>
      <c r="N10" s="36">
        <f>N11</f>
        <v>223819</v>
      </c>
      <c r="O10" s="38">
        <f>O11</f>
        <v>223819</v>
      </c>
    </row>
    <row r="11" spans="1:15" ht="15">
      <c r="A11" s="39"/>
      <c r="B11" s="40" t="s">
        <v>28</v>
      </c>
      <c r="C11" s="40"/>
      <c r="D11" s="41" t="s">
        <v>29</v>
      </c>
      <c r="E11" s="42"/>
      <c r="F11" s="42"/>
      <c r="G11" s="42"/>
      <c r="H11" s="43"/>
      <c r="I11" s="42"/>
      <c r="J11" s="42"/>
      <c r="K11" s="44"/>
      <c r="L11" s="45" t="str">
        <f>L13</f>
        <v>0</v>
      </c>
      <c r="M11" s="46"/>
      <c r="N11" s="45">
        <f>N13</f>
        <v>223819</v>
      </c>
      <c r="O11" s="47">
        <f>N11+L11</f>
        <v>223819</v>
      </c>
    </row>
    <row r="12" spans="1:15" ht="15">
      <c r="A12" s="39"/>
      <c r="B12" s="48"/>
      <c r="C12" s="49" t="s">
        <v>30</v>
      </c>
      <c r="D12" s="50" t="s">
        <v>31</v>
      </c>
      <c r="E12" s="42"/>
      <c r="F12" s="42"/>
      <c r="G12" s="42"/>
      <c r="H12" s="43"/>
      <c r="I12" s="42"/>
      <c r="J12" s="42"/>
      <c r="K12" s="44"/>
      <c r="L12" s="51"/>
      <c r="M12" s="46"/>
      <c r="N12" s="51"/>
      <c r="O12" s="52"/>
    </row>
    <row r="13" spans="1:15" ht="15">
      <c r="A13" s="39"/>
      <c r="B13" s="48"/>
      <c r="C13" s="48"/>
      <c r="D13" s="50" t="s">
        <v>32</v>
      </c>
      <c r="E13" s="42"/>
      <c r="F13" s="42"/>
      <c r="G13" s="42"/>
      <c r="H13" s="43"/>
      <c r="I13" s="42"/>
      <c r="J13" s="42"/>
      <c r="K13" s="44"/>
      <c r="L13" s="53" t="s">
        <v>33</v>
      </c>
      <c r="M13" s="54"/>
      <c r="N13" s="53">
        <v>223819</v>
      </c>
      <c r="O13" s="55">
        <f>N13+L13</f>
        <v>223819</v>
      </c>
    </row>
    <row r="14" spans="1:15" ht="15">
      <c r="A14" s="56"/>
      <c r="B14" s="57"/>
      <c r="C14" s="57"/>
      <c r="D14" s="58"/>
      <c r="E14" s="42"/>
      <c r="F14" s="42"/>
      <c r="G14" s="42"/>
      <c r="H14" s="43"/>
      <c r="I14" s="42"/>
      <c r="J14" s="42"/>
      <c r="K14" s="44"/>
      <c r="L14" s="59"/>
      <c r="M14" s="60"/>
      <c r="N14" s="59"/>
      <c r="O14" s="61"/>
    </row>
    <row r="15" spans="1:15" ht="15">
      <c r="A15" s="62" t="s">
        <v>34</v>
      </c>
      <c r="B15" s="32" t="s">
        <v>35</v>
      </c>
      <c r="C15" s="32"/>
      <c r="D15" s="32"/>
      <c r="E15" s="63">
        <f>SUM(E16+E20)</f>
        <v>51000</v>
      </c>
      <c r="F15" s="64">
        <v>0</v>
      </c>
      <c r="G15" s="63">
        <v>0</v>
      </c>
      <c r="H15" s="64" t="e">
        <f>SUM(H16+H20)</f>
        <v>#REF!</v>
      </c>
      <c r="I15" s="64" t="e">
        <f>SUM(I16+I20)</f>
        <v>#REF!</v>
      </c>
      <c r="J15" s="64" t="e">
        <f>SUM(J16+J20)</f>
        <v>#REF!</v>
      </c>
      <c r="K15" s="63" t="e">
        <f>SUM(K16+K20)</f>
        <v>#REF!</v>
      </c>
      <c r="L15" s="64">
        <f>SUM(L16+L20)</f>
        <v>395136</v>
      </c>
      <c r="M15" s="64">
        <f>SUM(M16+M20)</f>
        <v>11001.82886</v>
      </c>
      <c r="N15" s="64">
        <f>SUM(N16+N20)</f>
        <v>0</v>
      </c>
      <c r="O15" s="65">
        <f>SUM(O16+O20)</f>
        <v>395136</v>
      </c>
    </row>
    <row r="16" spans="1:15" ht="15">
      <c r="A16" s="39"/>
      <c r="B16" s="66" t="s">
        <v>36</v>
      </c>
      <c r="C16" s="67"/>
      <c r="D16" s="68" t="s">
        <v>37</v>
      </c>
      <c r="E16" s="68">
        <v>11000</v>
      </c>
      <c r="F16" s="68">
        <v>0</v>
      </c>
      <c r="G16" s="68">
        <v>0</v>
      </c>
      <c r="H16" s="69">
        <v>11000</v>
      </c>
      <c r="I16" s="68">
        <v>0</v>
      </c>
      <c r="J16" s="68">
        <v>0</v>
      </c>
      <c r="K16" s="68">
        <v>11000</v>
      </c>
      <c r="L16" s="69">
        <v>11000</v>
      </c>
      <c r="M16" s="69">
        <v>11000</v>
      </c>
      <c r="N16" s="70">
        <v>0</v>
      </c>
      <c r="O16" s="71">
        <v>11000</v>
      </c>
    </row>
    <row r="17" spans="1:15" ht="15">
      <c r="A17" s="72"/>
      <c r="B17" s="73"/>
      <c r="C17" s="74" t="s">
        <v>38</v>
      </c>
      <c r="D17" s="50" t="s">
        <v>39</v>
      </c>
      <c r="E17" s="50"/>
      <c r="F17" s="50"/>
      <c r="G17" s="50"/>
      <c r="H17" s="75"/>
      <c r="I17" s="50"/>
      <c r="J17" s="50"/>
      <c r="K17" s="50"/>
      <c r="L17" s="75"/>
      <c r="M17" s="76"/>
      <c r="N17" s="70"/>
      <c r="O17" s="77"/>
    </row>
    <row r="18" spans="1:15" ht="15">
      <c r="A18" s="72"/>
      <c r="B18" s="73"/>
      <c r="C18" s="78"/>
      <c r="D18" s="50" t="s">
        <v>40</v>
      </c>
      <c r="E18" s="50"/>
      <c r="F18" s="50"/>
      <c r="G18" s="50"/>
      <c r="H18" s="75"/>
      <c r="I18" s="50"/>
      <c r="J18" s="50"/>
      <c r="K18" s="50"/>
      <c r="L18" s="75"/>
      <c r="M18" s="76"/>
      <c r="N18" s="70"/>
      <c r="O18" s="77"/>
    </row>
    <row r="19" spans="1:15" ht="15">
      <c r="A19" s="72"/>
      <c r="B19" s="73"/>
      <c r="C19" s="78"/>
      <c r="D19" s="50" t="s">
        <v>41</v>
      </c>
      <c r="E19" s="50">
        <v>11000</v>
      </c>
      <c r="F19" s="50">
        <v>0</v>
      </c>
      <c r="G19" s="50">
        <v>0</v>
      </c>
      <c r="H19" s="75">
        <v>11000</v>
      </c>
      <c r="I19" s="50">
        <v>0</v>
      </c>
      <c r="J19" s="50">
        <v>0</v>
      </c>
      <c r="K19" s="50">
        <v>11000</v>
      </c>
      <c r="L19" s="75" t="s">
        <v>42</v>
      </c>
      <c r="M19" s="76">
        <f>L19/K19</f>
        <v>0</v>
      </c>
      <c r="N19" s="70"/>
      <c r="O19" s="77"/>
    </row>
    <row r="20" spans="1:15" ht="15">
      <c r="A20" s="72"/>
      <c r="B20" s="79">
        <v>60016</v>
      </c>
      <c r="C20" s="78"/>
      <c r="D20" s="80" t="s">
        <v>43</v>
      </c>
      <c r="E20" s="80">
        <v>40000</v>
      </c>
      <c r="F20" s="80">
        <v>0</v>
      </c>
      <c r="G20" s="80">
        <v>0</v>
      </c>
      <c r="H20" s="81" t="e">
        <f>#REF!+H22+#REF!+#REF!+#REF!</f>
        <v>#REF!</v>
      </c>
      <c r="I20" s="81" t="e">
        <f>#REF!+I22+#REF!+#REF!+#REF!</f>
        <v>#REF!</v>
      </c>
      <c r="J20" s="81" t="e">
        <f>#REF!+J22+#REF!+#REF!+#REF!</f>
        <v>#REF!</v>
      </c>
      <c r="K20" s="80" t="e">
        <f>#REF!+K22+#REF!+#REF!+#REF!</f>
        <v>#REF!</v>
      </c>
      <c r="L20" s="81">
        <f>L22+L24+L26</f>
        <v>384136</v>
      </c>
      <c r="M20" s="81">
        <f>M22+M24+M26</f>
        <v>1.82886</v>
      </c>
      <c r="N20" s="81">
        <f>N22+N24+N26</f>
        <v>0</v>
      </c>
      <c r="O20" s="82">
        <f>O22+O24+O26</f>
        <v>384136</v>
      </c>
    </row>
    <row r="21" spans="1:15" ht="15">
      <c r="A21" s="72"/>
      <c r="B21" s="73"/>
      <c r="C21" s="78" t="s">
        <v>44</v>
      </c>
      <c r="D21" s="50" t="s">
        <v>45</v>
      </c>
      <c r="E21" s="50"/>
      <c r="F21" s="50"/>
      <c r="G21" s="50"/>
      <c r="H21" s="75"/>
      <c r="I21" s="50"/>
      <c r="J21" s="50"/>
      <c r="K21" s="50"/>
      <c r="L21" s="75"/>
      <c r="M21" s="76"/>
      <c r="N21" s="70"/>
      <c r="O21" s="77"/>
    </row>
    <row r="22" spans="1:15" ht="15">
      <c r="A22" s="72"/>
      <c r="B22" s="73"/>
      <c r="C22" s="78"/>
      <c r="D22" s="50" t="s">
        <v>46</v>
      </c>
      <c r="E22" s="50"/>
      <c r="F22" s="50"/>
      <c r="G22" s="50"/>
      <c r="H22" s="75">
        <v>0</v>
      </c>
      <c r="I22" s="50">
        <v>100000</v>
      </c>
      <c r="J22" s="50">
        <v>0</v>
      </c>
      <c r="K22" s="50">
        <v>100000</v>
      </c>
      <c r="L22" s="75">
        <v>182886</v>
      </c>
      <c r="M22" s="76">
        <f>L22/K22</f>
        <v>1.82886</v>
      </c>
      <c r="N22" s="83">
        <v>0</v>
      </c>
      <c r="O22" s="84">
        <f>L22+N22</f>
        <v>182886</v>
      </c>
    </row>
    <row r="23" spans="1:15" ht="15">
      <c r="A23" s="72"/>
      <c r="B23" s="73"/>
      <c r="C23" s="78" t="s">
        <v>47</v>
      </c>
      <c r="D23" s="50" t="s">
        <v>48</v>
      </c>
      <c r="E23" s="50"/>
      <c r="F23" s="50"/>
      <c r="G23" s="50"/>
      <c r="H23" s="75"/>
      <c r="I23" s="50"/>
      <c r="J23" s="50"/>
      <c r="K23" s="50"/>
      <c r="L23" s="75"/>
      <c r="M23" s="76"/>
      <c r="N23" s="85"/>
      <c r="O23" s="84"/>
    </row>
    <row r="24" spans="1:15" ht="15">
      <c r="A24" s="72"/>
      <c r="B24" s="73"/>
      <c r="C24" s="78"/>
      <c r="D24" s="50" t="s">
        <v>49</v>
      </c>
      <c r="E24" s="50"/>
      <c r="F24" s="50"/>
      <c r="G24" s="50"/>
      <c r="H24" s="75"/>
      <c r="I24" s="50"/>
      <c r="J24" s="50"/>
      <c r="K24" s="50"/>
      <c r="L24" s="75">
        <v>50250</v>
      </c>
      <c r="M24" s="76"/>
      <c r="N24" s="83">
        <v>0</v>
      </c>
      <c r="O24" s="84">
        <f>L24+N24</f>
        <v>50250</v>
      </c>
    </row>
    <row r="25" spans="1:15" ht="15">
      <c r="A25" s="72"/>
      <c r="B25" s="73"/>
      <c r="C25" s="78" t="s">
        <v>50</v>
      </c>
      <c r="D25" s="50" t="s">
        <v>51</v>
      </c>
      <c r="E25" s="50"/>
      <c r="F25" s="50"/>
      <c r="G25" s="50"/>
      <c r="H25" s="75"/>
      <c r="I25" s="50"/>
      <c r="J25" s="50"/>
      <c r="K25" s="50"/>
      <c r="L25" s="75"/>
      <c r="M25" s="76"/>
      <c r="N25" s="83"/>
      <c r="O25" s="84"/>
    </row>
    <row r="26" spans="1:15" ht="15">
      <c r="A26" s="72"/>
      <c r="B26" s="73"/>
      <c r="C26" s="78"/>
      <c r="D26" s="50" t="s">
        <v>52</v>
      </c>
      <c r="E26" s="50"/>
      <c r="F26" s="50"/>
      <c r="G26" s="50"/>
      <c r="H26" s="75"/>
      <c r="I26" s="50"/>
      <c r="J26" s="50"/>
      <c r="K26" s="50"/>
      <c r="L26" s="75">
        <v>151000</v>
      </c>
      <c r="M26" s="76"/>
      <c r="N26" s="83">
        <v>0</v>
      </c>
      <c r="O26" s="84">
        <f>N26+L26</f>
        <v>151000</v>
      </c>
    </row>
    <row r="27" spans="1:15" ht="15">
      <c r="A27" s="72"/>
      <c r="B27" s="73"/>
      <c r="C27" s="78"/>
      <c r="D27" s="50" t="s">
        <v>53</v>
      </c>
      <c r="E27" s="50"/>
      <c r="F27" s="50"/>
      <c r="G27" s="50"/>
      <c r="H27" s="75"/>
      <c r="I27" s="50"/>
      <c r="J27" s="50"/>
      <c r="K27" s="50"/>
      <c r="L27" s="75"/>
      <c r="M27" s="76"/>
      <c r="N27" s="83"/>
      <c r="O27" s="84"/>
    </row>
    <row r="28" spans="1:15" ht="15">
      <c r="A28" s="86" t="s">
        <v>54</v>
      </c>
      <c r="B28" s="32" t="s">
        <v>55</v>
      </c>
      <c r="C28" s="32"/>
      <c r="D28" s="32"/>
      <c r="E28" s="63">
        <f>E29</f>
        <v>4904575</v>
      </c>
      <c r="F28" s="63">
        <v>0</v>
      </c>
      <c r="G28" s="63">
        <v>0</v>
      </c>
      <c r="H28" s="64">
        <f>H29</f>
        <v>4904575</v>
      </c>
      <c r="I28" s="64">
        <f>I29</f>
        <v>0</v>
      </c>
      <c r="J28" s="64">
        <f>J29</f>
        <v>2859575</v>
      </c>
      <c r="K28" s="63" t="e">
        <f>K29</f>
        <v>#REF!</v>
      </c>
      <c r="L28" s="64">
        <f>L29</f>
        <v>4192607</v>
      </c>
      <c r="M28" s="64">
        <f>M29</f>
        <v>4.998613986013986</v>
      </c>
      <c r="N28" s="64">
        <f>N29</f>
        <v>0</v>
      </c>
      <c r="O28" s="65">
        <f>O29</f>
        <v>4192607</v>
      </c>
    </row>
    <row r="29" spans="1:15" ht="15">
      <c r="A29" s="39"/>
      <c r="B29" s="66" t="s">
        <v>56</v>
      </c>
      <c r="C29" s="87"/>
      <c r="D29" s="68" t="s">
        <v>57</v>
      </c>
      <c r="E29" s="68">
        <f>SUM(E30:E37)</f>
        <v>4904575</v>
      </c>
      <c r="F29" s="68">
        <v>0</v>
      </c>
      <c r="G29" s="68">
        <v>0</v>
      </c>
      <c r="H29" s="69">
        <f>SUM(H30:H37)</f>
        <v>4904575</v>
      </c>
      <c r="I29" s="69">
        <f>SUM(I30:I38)</f>
        <v>0</v>
      </c>
      <c r="J29" s="69">
        <f>SUM(J30:J38)</f>
        <v>2859575</v>
      </c>
      <c r="K29" s="68" t="e">
        <f>SUM(K30:K37)+#REF!</f>
        <v>#REF!</v>
      </c>
      <c r="L29" s="69">
        <f>L30+L31+L34+L36+L37+L42+L43+L44</f>
        <v>4192607</v>
      </c>
      <c r="M29" s="69">
        <f>M30+M31+M34+M36+M37+M42+M43+M44</f>
        <v>4.998613986013986</v>
      </c>
      <c r="N29" s="69">
        <f>N30+N31+N34+N36+N37+N42+N43+N44</f>
        <v>0</v>
      </c>
      <c r="O29" s="71">
        <f>O30+O31+O34+O36+O37+O42+O43+O44</f>
        <v>4192607</v>
      </c>
    </row>
    <row r="30" spans="1:15" ht="15">
      <c r="A30" s="88"/>
      <c r="B30" s="89"/>
      <c r="C30" s="49" t="s">
        <v>58</v>
      </c>
      <c r="D30" s="50" t="s">
        <v>59</v>
      </c>
      <c r="E30" s="50">
        <v>550000</v>
      </c>
      <c r="F30" s="50">
        <v>0</v>
      </c>
      <c r="G30" s="50">
        <v>0</v>
      </c>
      <c r="H30" s="75">
        <v>550000</v>
      </c>
      <c r="I30" s="50">
        <v>0</v>
      </c>
      <c r="J30" s="50">
        <v>0</v>
      </c>
      <c r="K30" s="50">
        <v>550000</v>
      </c>
      <c r="L30" s="75">
        <v>610000</v>
      </c>
      <c r="M30" s="90">
        <f>L30/K30</f>
        <v>1.1090909090909091</v>
      </c>
      <c r="N30" s="83">
        <v>0</v>
      </c>
      <c r="O30" s="84">
        <f>L30+N30</f>
        <v>610000</v>
      </c>
    </row>
    <row r="31" spans="1:15" ht="15">
      <c r="A31" s="88"/>
      <c r="B31" s="89"/>
      <c r="C31" s="49" t="s">
        <v>60</v>
      </c>
      <c r="D31" s="50" t="s">
        <v>61</v>
      </c>
      <c r="E31" s="50"/>
      <c r="F31" s="50"/>
      <c r="G31" s="50"/>
      <c r="H31" s="75"/>
      <c r="I31" s="50"/>
      <c r="J31" s="50"/>
      <c r="K31" s="50"/>
      <c r="L31" s="75">
        <v>17635</v>
      </c>
      <c r="M31" s="90"/>
      <c r="N31" s="83">
        <v>0</v>
      </c>
      <c r="O31" s="84">
        <f>L31+N31</f>
        <v>17635</v>
      </c>
    </row>
    <row r="32" spans="1:15" ht="15">
      <c r="A32" s="88"/>
      <c r="B32" s="89"/>
      <c r="C32" s="49" t="s">
        <v>62</v>
      </c>
      <c r="D32" s="50" t="s">
        <v>63</v>
      </c>
      <c r="E32" s="50"/>
      <c r="F32" s="50"/>
      <c r="G32" s="50"/>
      <c r="H32" s="75"/>
      <c r="I32" s="50"/>
      <c r="J32" s="50"/>
      <c r="K32" s="50"/>
      <c r="L32" s="75"/>
      <c r="M32" s="90"/>
      <c r="N32" s="83"/>
      <c r="O32" s="84"/>
    </row>
    <row r="33" spans="1:15" ht="15">
      <c r="A33" s="88"/>
      <c r="B33" s="89"/>
      <c r="C33" s="49"/>
      <c r="D33" s="50" t="s">
        <v>64</v>
      </c>
      <c r="E33" s="50"/>
      <c r="F33" s="50"/>
      <c r="G33" s="50"/>
      <c r="H33" s="75"/>
      <c r="I33" s="50"/>
      <c r="J33" s="50"/>
      <c r="K33" s="50"/>
      <c r="L33" s="75"/>
      <c r="M33" s="90"/>
      <c r="N33" s="83"/>
      <c r="O33" s="84"/>
    </row>
    <row r="34" spans="1:15" ht="15">
      <c r="A34" s="88"/>
      <c r="B34" s="89"/>
      <c r="C34" s="49"/>
      <c r="D34" s="91" t="s">
        <v>65</v>
      </c>
      <c r="E34" s="50">
        <v>195000</v>
      </c>
      <c r="F34" s="50">
        <v>0</v>
      </c>
      <c r="G34" s="50">
        <v>0</v>
      </c>
      <c r="H34" s="75">
        <v>195000</v>
      </c>
      <c r="I34" s="50">
        <v>0</v>
      </c>
      <c r="J34" s="50">
        <v>0</v>
      </c>
      <c r="K34" s="50">
        <v>195000</v>
      </c>
      <c r="L34" s="75">
        <v>291213</v>
      </c>
      <c r="M34" s="90">
        <f>L34/K34</f>
        <v>1.4934</v>
      </c>
      <c r="N34" s="83">
        <v>0</v>
      </c>
      <c r="O34" s="84">
        <f>L34+N34</f>
        <v>291213</v>
      </c>
    </row>
    <row r="35" spans="1:15" ht="15">
      <c r="A35" s="88"/>
      <c r="B35" s="89"/>
      <c r="C35" s="49" t="s">
        <v>66</v>
      </c>
      <c r="D35" s="91" t="s">
        <v>67</v>
      </c>
      <c r="E35" s="50"/>
      <c r="F35" s="50"/>
      <c r="G35" s="50"/>
      <c r="H35" s="75"/>
      <c r="I35" s="50"/>
      <c r="J35" s="50"/>
      <c r="K35" s="50"/>
      <c r="L35" s="75"/>
      <c r="M35" s="90"/>
      <c r="N35" s="83"/>
      <c r="O35" s="84"/>
    </row>
    <row r="36" spans="1:15" ht="15">
      <c r="A36" s="88"/>
      <c r="B36" s="89"/>
      <c r="C36" s="49"/>
      <c r="D36" s="91" t="s">
        <v>68</v>
      </c>
      <c r="E36" s="50"/>
      <c r="F36" s="50"/>
      <c r="G36" s="50"/>
      <c r="H36" s="75"/>
      <c r="I36" s="50"/>
      <c r="J36" s="50"/>
      <c r="K36" s="50"/>
      <c r="L36" s="75">
        <v>138099</v>
      </c>
      <c r="M36" s="90"/>
      <c r="N36" s="83">
        <v>0</v>
      </c>
      <c r="O36" s="84">
        <f>L36+N36</f>
        <v>138099</v>
      </c>
    </row>
    <row r="37" spans="1:17" ht="15">
      <c r="A37" s="88"/>
      <c r="B37" s="89"/>
      <c r="C37" s="49" t="s">
        <v>69</v>
      </c>
      <c r="D37" s="50" t="s">
        <v>70</v>
      </c>
      <c r="E37" s="50">
        <f>5500000-500000-1000000+159575</f>
        <v>4159575</v>
      </c>
      <c r="F37" s="50">
        <v>0</v>
      </c>
      <c r="G37" s="50">
        <v>0</v>
      </c>
      <c r="H37" s="83">
        <f>5500000-500000-1000000+159575</f>
        <v>4159575</v>
      </c>
      <c r="I37" s="92">
        <v>0</v>
      </c>
      <c r="J37" s="92">
        <v>2859575</v>
      </c>
      <c r="K37" s="92">
        <v>1300000</v>
      </c>
      <c r="L37" s="83">
        <v>3114960</v>
      </c>
      <c r="M37" s="90">
        <f>L37/K37</f>
        <v>2.396123076923077</v>
      </c>
      <c r="N37" s="83">
        <v>0</v>
      </c>
      <c r="O37" s="84">
        <f>L37+N37</f>
        <v>3114960</v>
      </c>
      <c r="Q37" s="1" t="s">
        <v>20</v>
      </c>
    </row>
    <row r="38" spans="1:15" ht="15">
      <c r="A38" s="88"/>
      <c r="B38" s="89"/>
      <c r="C38" s="93"/>
      <c r="D38" s="50" t="s">
        <v>71</v>
      </c>
      <c r="E38" s="50"/>
      <c r="F38" s="50"/>
      <c r="G38" s="50"/>
      <c r="H38" s="75"/>
      <c r="I38" s="50"/>
      <c r="J38" s="50"/>
      <c r="K38" s="50"/>
      <c r="L38" s="75"/>
      <c r="M38" s="90"/>
      <c r="N38" s="83"/>
      <c r="O38" s="84"/>
    </row>
    <row r="39" spans="1:15" ht="12.75" hidden="1">
      <c r="A39" s="94">
        <v>710</v>
      </c>
      <c r="B39" s="95" t="s">
        <v>72</v>
      </c>
      <c r="C39" s="95"/>
      <c r="D39" s="95"/>
      <c r="E39" s="96"/>
      <c r="F39" s="96"/>
      <c r="G39" s="96"/>
      <c r="H39" s="97">
        <v>0</v>
      </c>
      <c r="I39" s="97">
        <v>46360</v>
      </c>
      <c r="J39" s="97">
        <v>0</v>
      </c>
      <c r="K39" s="98">
        <v>46360</v>
      </c>
      <c r="L39" s="99">
        <v>0</v>
      </c>
      <c r="M39" s="100">
        <f>L39/K39</f>
        <v>0</v>
      </c>
      <c r="N39" s="101"/>
      <c r="O39" s="102"/>
    </row>
    <row r="40" spans="1:15" ht="12.75" hidden="1">
      <c r="A40" s="88"/>
      <c r="B40" s="67">
        <v>71004</v>
      </c>
      <c r="C40" s="93"/>
      <c r="D40" s="80" t="s">
        <v>73</v>
      </c>
      <c r="E40" s="103"/>
      <c r="F40" s="103"/>
      <c r="G40" s="103"/>
      <c r="H40" s="69">
        <v>0</v>
      </c>
      <c r="I40" s="68">
        <v>46360</v>
      </c>
      <c r="J40" s="68">
        <v>0</v>
      </c>
      <c r="K40" s="68">
        <v>46360</v>
      </c>
      <c r="L40" s="69">
        <v>0</v>
      </c>
      <c r="M40" s="104">
        <f>L40/K40</f>
        <v>0</v>
      </c>
      <c r="N40" s="69"/>
      <c r="O40" s="77"/>
    </row>
    <row r="41" spans="1:15" ht="12.75" hidden="1">
      <c r="A41" s="88"/>
      <c r="B41" s="89"/>
      <c r="C41" s="93" t="s">
        <v>74</v>
      </c>
      <c r="D41" s="50" t="s">
        <v>75</v>
      </c>
      <c r="E41" s="103"/>
      <c r="F41" s="103"/>
      <c r="G41" s="103"/>
      <c r="H41" s="83">
        <v>0</v>
      </c>
      <c r="I41" s="92">
        <v>46360</v>
      </c>
      <c r="J41" s="92"/>
      <c r="K41" s="92">
        <v>46360</v>
      </c>
      <c r="L41" s="83">
        <v>0</v>
      </c>
      <c r="M41" s="105">
        <f>L41/K41</f>
        <v>0</v>
      </c>
      <c r="N41" s="69"/>
      <c r="O41" s="77"/>
    </row>
    <row r="42" spans="1:15" ht="15">
      <c r="A42" s="88"/>
      <c r="B42" s="89"/>
      <c r="C42" s="93" t="s">
        <v>76</v>
      </c>
      <c r="D42" s="50" t="s">
        <v>77</v>
      </c>
      <c r="E42" s="103"/>
      <c r="F42" s="103"/>
      <c r="G42" s="103"/>
      <c r="H42" s="83"/>
      <c r="I42" s="92"/>
      <c r="J42" s="92"/>
      <c r="K42" s="92"/>
      <c r="L42" s="83">
        <v>3000</v>
      </c>
      <c r="M42" s="106"/>
      <c r="N42" s="83">
        <v>0</v>
      </c>
      <c r="O42" s="84">
        <f>L42+N42</f>
        <v>3000</v>
      </c>
    </row>
    <row r="43" spans="1:15" ht="15">
      <c r="A43" s="88"/>
      <c r="B43" s="89"/>
      <c r="C43" s="93" t="s">
        <v>78</v>
      </c>
      <c r="D43" s="50" t="s">
        <v>79</v>
      </c>
      <c r="E43" s="103"/>
      <c r="F43" s="103"/>
      <c r="G43" s="103"/>
      <c r="H43" s="83"/>
      <c r="I43" s="92"/>
      <c r="J43" s="92"/>
      <c r="K43" s="92"/>
      <c r="L43" s="83">
        <v>10000</v>
      </c>
      <c r="M43" s="106"/>
      <c r="N43" s="83">
        <v>0</v>
      </c>
      <c r="O43" s="84">
        <f>L43+N43</f>
        <v>10000</v>
      </c>
    </row>
    <row r="44" spans="1:15" ht="15">
      <c r="A44" s="88"/>
      <c r="B44" s="89"/>
      <c r="C44" s="93" t="s">
        <v>80</v>
      </c>
      <c r="D44" s="50" t="s">
        <v>81</v>
      </c>
      <c r="E44" s="103"/>
      <c r="F44" s="103"/>
      <c r="G44" s="103"/>
      <c r="H44" s="83"/>
      <c r="I44" s="92"/>
      <c r="J44" s="92"/>
      <c r="K44" s="92"/>
      <c r="L44" s="83">
        <v>7700</v>
      </c>
      <c r="M44" s="106"/>
      <c r="N44" s="83">
        <v>0</v>
      </c>
      <c r="O44" s="84">
        <f>L44+N44</f>
        <v>7700</v>
      </c>
    </row>
    <row r="45" spans="1:15" ht="15">
      <c r="A45" s="86">
        <v>710</v>
      </c>
      <c r="B45" s="107" t="s">
        <v>72</v>
      </c>
      <c r="C45" s="107"/>
      <c r="D45" s="107"/>
      <c r="E45" s="108"/>
      <c r="F45" s="108"/>
      <c r="G45" s="108"/>
      <c r="H45" s="64"/>
      <c r="I45" s="63"/>
      <c r="J45" s="63"/>
      <c r="K45" s="63"/>
      <c r="L45" s="64">
        <f>L46</f>
        <v>6225</v>
      </c>
      <c r="M45" s="64">
        <f>M46</f>
        <v>0</v>
      </c>
      <c r="N45" s="64">
        <f>N46</f>
        <v>0</v>
      </c>
      <c r="O45" s="65">
        <f>O46</f>
        <v>6225</v>
      </c>
    </row>
    <row r="46" spans="1:15" ht="15">
      <c r="A46" s="88"/>
      <c r="B46" s="87">
        <v>71004</v>
      </c>
      <c r="C46" s="93"/>
      <c r="D46" s="80" t="s">
        <v>73</v>
      </c>
      <c r="E46" s="109"/>
      <c r="F46" s="109"/>
      <c r="G46" s="109"/>
      <c r="H46" s="69"/>
      <c r="I46" s="68"/>
      <c r="J46" s="68"/>
      <c r="K46" s="68"/>
      <c r="L46" s="69">
        <f>L48+L47</f>
        <v>6225</v>
      </c>
      <c r="M46" s="69">
        <f>M48+M47</f>
        <v>0</v>
      </c>
      <c r="N46" s="69">
        <f>N48+N47</f>
        <v>0</v>
      </c>
      <c r="O46" s="71">
        <f>O48+O47</f>
        <v>6225</v>
      </c>
    </row>
    <row r="47" spans="1:15" ht="15">
      <c r="A47" s="88"/>
      <c r="B47" s="87"/>
      <c r="C47" s="93" t="s">
        <v>60</v>
      </c>
      <c r="D47" s="50" t="s">
        <v>61</v>
      </c>
      <c r="E47" s="109"/>
      <c r="F47" s="109"/>
      <c r="G47" s="109"/>
      <c r="H47" s="69"/>
      <c r="I47" s="68"/>
      <c r="J47" s="68"/>
      <c r="K47" s="68"/>
      <c r="L47" s="83">
        <v>735</v>
      </c>
      <c r="M47" s="83"/>
      <c r="N47" s="83">
        <v>0</v>
      </c>
      <c r="O47" s="110">
        <f>N47+L47</f>
        <v>735</v>
      </c>
    </row>
    <row r="48" spans="1:15" ht="15">
      <c r="A48" s="88"/>
      <c r="B48" s="89"/>
      <c r="C48" s="93" t="s">
        <v>74</v>
      </c>
      <c r="D48" s="50" t="s">
        <v>75</v>
      </c>
      <c r="E48" s="103"/>
      <c r="F48" s="103"/>
      <c r="G48" s="103"/>
      <c r="H48" s="83"/>
      <c r="I48" s="92"/>
      <c r="J48" s="92"/>
      <c r="K48" s="92"/>
      <c r="L48" s="83">
        <v>5490</v>
      </c>
      <c r="M48" s="106"/>
      <c r="N48" s="83">
        <v>0</v>
      </c>
      <c r="O48" s="84">
        <f>L48+N48</f>
        <v>5490</v>
      </c>
    </row>
    <row r="49" spans="1:15" ht="15">
      <c r="A49" s="86" t="s">
        <v>82</v>
      </c>
      <c r="B49" s="32" t="s">
        <v>83</v>
      </c>
      <c r="C49" s="32"/>
      <c r="D49" s="32"/>
      <c r="E49" s="63" t="e">
        <f>E50+E55+#REF!</f>
        <v>#REF!</v>
      </c>
      <c r="F49" s="63">
        <v>0</v>
      </c>
      <c r="G49" s="63">
        <v>0</v>
      </c>
      <c r="H49" s="64" t="e">
        <f>H50+H55+#REF!</f>
        <v>#REF!</v>
      </c>
      <c r="I49" s="64" t="e">
        <f>I50+I55+#REF!</f>
        <v>#REF!</v>
      </c>
      <c r="J49" s="64" t="e">
        <f>J50+J55+#REF!</f>
        <v>#REF!</v>
      </c>
      <c r="K49" s="63" t="e">
        <f>K50+K55+#REF!</f>
        <v>#REF!</v>
      </c>
      <c r="L49" s="64">
        <f>L50+L55+L65</f>
        <v>341778</v>
      </c>
      <c r="M49" s="64">
        <f>M50+M55+M65</f>
        <v>3.265618577887382</v>
      </c>
      <c r="N49" s="64">
        <f>N50+N55+N65</f>
        <v>0</v>
      </c>
      <c r="O49" s="65">
        <f>O50+O55+O65</f>
        <v>341778</v>
      </c>
    </row>
    <row r="50" spans="1:15" ht="15">
      <c r="A50" s="39"/>
      <c r="B50" s="66" t="s">
        <v>84</v>
      </c>
      <c r="C50" s="67"/>
      <c r="D50" s="111" t="s">
        <v>85</v>
      </c>
      <c r="E50" s="112">
        <f>SUM(E52:E54)</f>
        <v>249800</v>
      </c>
      <c r="F50" s="68">
        <v>0</v>
      </c>
      <c r="G50" s="68">
        <v>0</v>
      </c>
      <c r="H50" s="69">
        <f>SUM(H52:H54)</f>
        <v>249800</v>
      </c>
      <c r="I50" s="68">
        <v>0</v>
      </c>
      <c r="J50" s="68">
        <v>0</v>
      </c>
      <c r="K50" s="68">
        <f>SUM(K52:K54)</f>
        <v>249800</v>
      </c>
      <c r="L50" s="69">
        <f>SUM(L52:L54)</f>
        <v>253600</v>
      </c>
      <c r="M50" s="69">
        <f>SUM(M52:M54)</f>
        <v>2.015618577887382</v>
      </c>
      <c r="N50" s="69">
        <f>SUM(N52:N54)</f>
        <v>0</v>
      </c>
      <c r="O50" s="71">
        <f>SUM(O52:O54)</f>
        <v>253600</v>
      </c>
    </row>
    <row r="51" spans="1:15" ht="15">
      <c r="A51" s="88"/>
      <c r="B51" s="89"/>
      <c r="C51" s="113" t="s">
        <v>30</v>
      </c>
      <c r="D51" s="75" t="s">
        <v>31</v>
      </c>
      <c r="E51" s="112"/>
      <c r="F51" s="68"/>
      <c r="G51" s="68"/>
      <c r="H51" s="69"/>
      <c r="I51" s="68"/>
      <c r="J51" s="68"/>
      <c r="K51" s="68"/>
      <c r="L51" s="69"/>
      <c r="M51" s="76"/>
      <c r="N51" s="70"/>
      <c r="O51" s="77"/>
    </row>
    <row r="52" spans="1:15" ht="15">
      <c r="A52" s="88"/>
      <c r="B52" s="89"/>
      <c r="C52" s="89"/>
      <c r="D52" s="114" t="s">
        <v>86</v>
      </c>
      <c r="E52" s="115">
        <v>243300</v>
      </c>
      <c r="F52" s="50">
        <v>0</v>
      </c>
      <c r="G52" s="50">
        <v>0</v>
      </c>
      <c r="H52" s="75">
        <v>243300</v>
      </c>
      <c r="I52" s="50">
        <v>0</v>
      </c>
      <c r="J52" s="50">
        <v>0</v>
      </c>
      <c r="K52" s="50">
        <v>243300</v>
      </c>
      <c r="L52" s="75">
        <v>247100</v>
      </c>
      <c r="M52" s="116">
        <f>L52/K52</f>
        <v>1.0156185778873819</v>
      </c>
      <c r="N52" s="85">
        <v>0</v>
      </c>
      <c r="O52" s="84">
        <f>L52+N52</f>
        <v>247100</v>
      </c>
    </row>
    <row r="53" spans="1:15" ht="15">
      <c r="A53" s="88"/>
      <c r="B53" s="89"/>
      <c r="C53" s="113" t="s">
        <v>87</v>
      </c>
      <c r="D53" s="75" t="s">
        <v>88</v>
      </c>
      <c r="E53" s="115"/>
      <c r="F53" s="50"/>
      <c r="G53" s="50"/>
      <c r="H53" s="75"/>
      <c r="I53" s="50"/>
      <c r="J53" s="50"/>
      <c r="K53" s="50"/>
      <c r="L53" s="75"/>
      <c r="M53" s="116"/>
      <c r="N53" s="85"/>
      <c r="O53" s="84"/>
    </row>
    <row r="54" spans="1:16" ht="15">
      <c r="A54" s="88"/>
      <c r="B54" s="89"/>
      <c r="C54" s="89"/>
      <c r="D54" s="75" t="s">
        <v>89</v>
      </c>
      <c r="E54" s="115">
        <v>6500</v>
      </c>
      <c r="F54" s="50">
        <v>0</v>
      </c>
      <c r="G54" s="50">
        <v>0</v>
      </c>
      <c r="H54" s="75">
        <v>6500</v>
      </c>
      <c r="I54" s="50">
        <v>0</v>
      </c>
      <c r="J54" s="50">
        <v>0</v>
      </c>
      <c r="K54" s="50">
        <v>6500</v>
      </c>
      <c r="L54" s="75">
        <v>6500</v>
      </c>
      <c r="M54" s="116">
        <f>L54/K54</f>
        <v>1</v>
      </c>
      <c r="N54" s="85">
        <v>0</v>
      </c>
      <c r="O54" s="84">
        <f>L54+N54</f>
        <v>6500</v>
      </c>
      <c r="P54" s="117"/>
    </row>
    <row r="55" spans="1:15" ht="15">
      <c r="A55" s="39"/>
      <c r="B55" s="66" t="s">
        <v>90</v>
      </c>
      <c r="C55" s="67"/>
      <c r="D55" s="69" t="s">
        <v>91</v>
      </c>
      <c r="E55" s="112">
        <f>SUM(E59:E60)</f>
        <v>7000</v>
      </c>
      <c r="F55" s="68">
        <v>0</v>
      </c>
      <c r="G55" s="68">
        <v>0</v>
      </c>
      <c r="H55" s="69">
        <f>SUM(H57:H62)</f>
        <v>7137</v>
      </c>
      <c r="I55" s="69">
        <f>SUM(I57:I62)</f>
        <v>9000</v>
      </c>
      <c r="J55" s="69">
        <f>SUM(J57:J62)</f>
        <v>137</v>
      </c>
      <c r="K55" s="68">
        <f>SUM(K57:K62)</f>
        <v>16000</v>
      </c>
      <c r="L55" s="69">
        <f>L56+L59+L60+L61+L62+L63+L64</f>
        <v>87083</v>
      </c>
      <c r="M55" s="69">
        <f>M56+M59+M60+M61+M62+M63+M64+M66</f>
        <v>1.25</v>
      </c>
      <c r="N55" s="69">
        <f>N56+N59+N60+N61+N62+N63+N64</f>
        <v>0</v>
      </c>
      <c r="O55" s="71">
        <f>O56+O59+O60+O61+O62+O63+O64</f>
        <v>87083</v>
      </c>
    </row>
    <row r="56" spans="1:15" ht="15">
      <c r="A56" s="39"/>
      <c r="B56" s="66"/>
      <c r="C56" s="49" t="s">
        <v>60</v>
      </c>
      <c r="D56" s="50" t="s">
        <v>61</v>
      </c>
      <c r="E56" s="112"/>
      <c r="F56" s="68"/>
      <c r="G56" s="68"/>
      <c r="H56" s="69"/>
      <c r="I56" s="69"/>
      <c r="J56" s="69"/>
      <c r="K56" s="68"/>
      <c r="L56" s="83">
        <v>38783</v>
      </c>
      <c r="M56" s="83"/>
      <c r="N56" s="83">
        <v>0</v>
      </c>
      <c r="O56" s="110">
        <f>L56+N56</f>
        <v>38783</v>
      </c>
    </row>
    <row r="57" spans="1:15" ht="15">
      <c r="A57" s="88"/>
      <c r="B57" s="89"/>
      <c r="C57" s="113" t="s">
        <v>62</v>
      </c>
      <c r="D57" s="75" t="s">
        <v>63</v>
      </c>
      <c r="E57" s="112"/>
      <c r="F57" s="68"/>
      <c r="G57" s="68"/>
      <c r="H57" s="83"/>
      <c r="I57" s="92"/>
      <c r="J57" s="92"/>
      <c r="K57" s="92"/>
      <c r="L57" s="83"/>
      <c r="M57" s="112"/>
      <c r="N57" s="69"/>
      <c r="O57" s="77"/>
    </row>
    <row r="58" spans="1:15" ht="15">
      <c r="A58" s="88"/>
      <c r="B58" s="89"/>
      <c r="C58" s="89"/>
      <c r="D58" s="75" t="s">
        <v>64</v>
      </c>
      <c r="E58" s="112"/>
      <c r="F58" s="68"/>
      <c r="G58" s="68"/>
      <c r="H58" s="69"/>
      <c r="I58" s="68"/>
      <c r="J58" s="68"/>
      <c r="K58" s="68"/>
      <c r="L58" s="69"/>
      <c r="M58" s="112"/>
      <c r="N58" s="69"/>
      <c r="O58" s="77"/>
    </row>
    <row r="59" spans="1:15" ht="15">
      <c r="A59" s="88"/>
      <c r="B59" s="89"/>
      <c r="C59" s="89"/>
      <c r="D59" s="114" t="s">
        <v>65</v>
      </c>
      <c r="E59" s="115">
        <v>4000</v>
      </c>
      <c r="F59" s="50">
        <v>0</v>
      </c>
      <c r="G59" s="50">
        <v>0</v>
      </c>
      <c r="H59" s="75">
        <v>4000</v>
      </c>
      <c r="I59" s="50">
        <v>0</v>
      </c>
      <c r="J59" s="50">
        <v>0</v>
      </c>
      <c r="K59" s="50">
        <v>4000</v>
      </c>
      <c r="L59" s="75">
        <v>4000</v>
      </c>
      <c r="M59" s="90">
        <f>L59/K59</f>
        <v>1</v>
      </c>
      <c r="N59" s="83">
        <v>0</v>
      </c>
      <c r="O59" s="84">
        <f>L59+N59</f>
        <v>4000</v>
      </c>
    </row>
    <row r="60" spans="1:15" ht="15">
      <c r="A60" s="88"/>
      <c r="B60" s="89"/>
      <c r="C60" s="113" t="s">
        <v>92</v>
      </c>
      <c r="D60" s="75" t="s">
        <v>93</v>
      </c>
      <c r="E60" s="115">
        <v>3000</v>
      </c>
      <c r="F60" s="50">
        <v>0</v>
      </c>
      <c r="G60" s="50">
        <v>0</v>
      </c>
      <c r="H60" s="75">
        <v>3000</v>
      </c>
      <c r="I60" s="50">
        <v>9000</v>
      </c>
      <c r="J60" s="50">
        <v>0</v>
      </c>
      <c r="K60" s="50">
        <v>12000</v>
      </c>
      <c r="L60" s="75">
        <v>3000</v>
      </c>
      <c r="M60" s="90">
        <f>L60/K60</f>
        <v>0.25</v>
      </c>
      <c r="N60" s="83">
        <v>0</v>
      </c>
      <c r="O60" s="84">
        <f>L60+N60</f>
        <v>3000</v>
      </c>
    </row>
    <row r="61" spans="1:15" ht="15">
      <c r="A61" s="88"/>
      <c r="B61" s="89"/>
      <c r="C61" s="113" t="s">
        <v>94</v>
      </c>
      <c r="D61" s="75" t="s">
        <v>95</v>
      </c>
      <c r="E61" s="115"/>
      <c r="F61" s="50"/>
      <c r="G61" s="50"/>
      <c r="H61" s="75"/>
      <c r="I61" s="50"/>
      <c r="J61" s="50"/>
      <c r="K61" s="50"/>
      <c r="L61" s="75">
        <v>14700</v>
      </c>
      <c r="M61" s="90"/>
      <c r="N61" s="83">
        <v>0</v>
      </c>
      <c r="O61" s="84">
        <f>L61+N61</f>
        <v>14700</v>
      </c>
    </row>
    <row r="62" spans="1:15" ht="15">
      <c r="A62" s="88"/>
      <c r="B62" s="89"/>
      <c r="C62" s="89" t="s">
        <v>78</v>
      </c>
      <c r="D62" s="75" t="s">
        <v>79</v>
      </c>
      <c r="E62" s="115"/>
      <c r="F62" s="50"/>
      <c r="G62" s="50"/>
      <c r="H62" s="75">
        <v>137</v>
      </c>
      <c r="I62" s="50">
        <v>0</v>
      </c>
      <c r="J62" s="50">
        <v>137</v>
      </c>
      <c r="K62" s="50">
        <v>0</v>
      </c>
      <c r="L62" s="83">
        <v>3000</v>
      </c>
      <c r="M62" s="90"/>
      <c r="N62" s="83">
        <v>0</v>
      </c>
      <c r="O62" s="84">
        <f>L62+N62</f>
        <v>3000</v>
      </c>
    </row>
    <row r="63" spans="1:15" ht="15">
      <c r="A63" s="88"/>
      <c r="B63" s="89"/>
      <c r="C63" s="89" t="s">
        <v>74</v>
      </c>
      <c r="D63" s="75" t="s">
        <v>96</v>
      </c>
      <c r="E63" s="115"/>
      <c r="F63" s="50"/>
      <c r="G63" s="50"/>
      <c r="H63" s="75"/>
      <c r="I63" s="50"/>
      <c r="J63" s="50"/>
      <c r="K63" s="50"/>
      <c r="L63" s="83">
        <v>16000</v>
      </c>
      <c r="M63" s="90"/>
      <c r="N63" s="83">
        <v>0</v>
      </c>
      <c r="O63" s="84">
        <f>L63+N63</f>
        <v>16000</v>
      </c>
    </row>
    <row r="64" spans="1:15" ht="15">
      <c r="A64" s="88"/>
      <c r="B64" s="89"/>
      <c r="C64" s="89" t="s">
        <v>80</v>
      </c>
      <c r="D64" s="75" t="s">
        <v>81</v>
      </c>
      <c r="E64" s="115"/>
      <c r="F64" s="50"/>
      <c r="G64" s="50"/>
      <c r="H64" s="75"/>
      <c r="I64" s="50"/>
      <c r="J64" s="50"/>
      <c r="K64" s="50"/>
      <c r="L64" s="83">
        <v>7600</v>
      </c>
      <c r="M64" s="90"/>
      <c r="N64" s="83">
        <v>0</v>
      </c>
      <c r="O64" s="84">
        <f>L64+N64</f>
        <v>7600</v>
      </c>
    </row>
    <row r="65" spans="1:15" ht="15">
      <c r="A65" s="88"/>
      <c r="B65" s="87">
        <v>75095</v>
      </c>
      <c r="C65" s="67"/>
      <c r="D65" s="81" t="s">
        <v>97</v>
      </c>
      <c r="E65" s="118"/>
      <c r="F65" s="80"/>
      <c r="G65" s="80"/>
      <c r="H65" s="81"/>
      <c r="I65" s="80"/>
      <c r="J65" s="80"/>
      <c r="K65" s="80"/>
      <c r="L65" s="69">
        <f>L66</f>
        <v>1095</v>
      </c>
      <c r="M65" s="69">
        <f>M66</f>
        <v>0</v>
      </c>
      <c r="N65" s="69">
        <f>N66</f>
        <v>0</v>
      </c>
      <c r="O65" s="77">
        <f>O66</f>
        <v>1095</v>
      </c>
    </row>
    <row r="66" spans="1:15" ht="15">
      <c r="A66" s="88"/>
      <c r="B66" s="89"/>
      <c r="C66" s="89" t="s">
        <v>98</v>
      </c>
      <c r="D66" s="75" t="s">
        <v>99</v>
      </c>
      <c r="E66" s="115"/>
      <c r="F66" s="50"/>
      <c r="G66" s="50"/>
      <c r="H66" s="75"/>
      <c r="I66" s="50"/>
      <c r="J66" s="50"/>
      <c r="K66" s="50"/>
      <c r="L66" s="83">
        <v>1095</v>
      </c>
      <c r="M66" s="90"/>
      <c r="N66" s="83">
        <v>0</v>
      </c>
      <c r="O66" s="84">
        <f>L66+N66</f>
        <v>1095</v>
      </c>
    </row>
    <row r="67" spans="1:17" ht="15">
      <c r="A67" s="119" t="s">
        <v>100</v>
      </c>
      <c r="B67" s="120" t="s">
        <v>101</v>
      </c>
      <c r="C67" s="120"/>
      <c r="D67" s="120"/>
      <c r="E67" s="121"/>
      <c r="F67" s="121"/>
      <c r="G67" s="121"/>
      <c r="H67" s="122"/>
      <c r="I67" s="121"/>
      <c r="J67" s="121"/>
      <c r="K67" s="121"/>
      <c r="L67" s="122"/>
      <c r="M67" s="123"/>
      <c r="N67" s="124"/>
      <c r="O67" s="125"/>
      <c r="Q67" s="1" t="s">
        <v>20</v>
      </c>
    </row>
    <row r="68" spans="1:15" ht="15">
      <c r="A68" s="126"/>
      <c r="B68" s="127" t="s">
        <v>102</v>
      </c>
      <c r="C68" s="127"/>
      <c r="D68" s="127"/>
      <c r="E68" s="128" t="e">
        <f>E70+#REF!</f>
        <v>#REF!</v>
      </c>
      <c r="F68" s="128">
        <v>0</v>
      </c>
      <c r="G68" s="128">
        <v>0</v>
      </c>
      <c r="H68" s="129" t="e">
        <f>H70+#REF!+#REF!</f>
        <v>#REF!</v>
      </c>
      <c r="I68" s="129" t="e">
        <f>I70+#REF!+#REF!</f>
        <v>#REF!</v>
      </c>
      <c r="J68" s="129" t="e">
        <f>J70+#REF!+#REF!</f>
        <v>#REF!</v>
      </c>
      <c r="K68" s="128" t="e">
        <f>K70+#REF!+#REF!</f>
        <v>#REF!</v>
      </c>
      <c r="L68" s="129">
        <f>L70+L73</f>
        <v>127221</v>
      </c>
      <c r="M68" s="129">
        <f>M70+M73</f>
        <v>1.0144927536231885</v>
      </c>
      <c r="N68" s="129">
        <f>N70+N73</f>
        <v>0</v>
      </c>
      <c r="O68" s="130">
        <f>O70+O73</f>
        <v>127221</v>
      </c>
    </row>
    <row r="69" spans="1:15" ht="15">
      <c r="A69" s="39"/>
      <c r="B69" s="66" t="s">
        <v>103</v>
      </c>
      <c r="C69" s="67"/>
      <c r="D69" s="68" t="s">
        <v>104</v>
      </c>
      <c r="E69" s="50"/>
      <c r="F69" s="50"/>
      <c r="G69" s="50"/>
      <c r="H69" s="75"/>
      <c r="I69" s="50"/>
      <c r="J69" s="50"/>
      <c r="K69" s="50"/>
      <c r="L69" s="75"/>
      <c r="M69" s="131"/>
      <c r="N69" s="70"/>
      <c r="O69" s="77"/>
    </row>
    <row r="70" spans="1:15" ht="15">
      <c r="A70" s="39"/>
      <c r="B70" s="67"/>
      <c r="C70" s="67"/>
      <c r="D70" s="68" t="s">
        <v>105</v>
      </c>
      <c r="E70" s="68" t="e">
        <f>#REF!</f>
        <v>#REF!</v>
      </c>
      <c r="F70" s="68">
        <v>0</v>
      </c>
      <c r="G70" s="68">
        <v>0</v>
      </c>
      <c r="H70" s="69">
        <v>6900</v>
      </c>
      <c r="I70" s="68">
        <v>0</v>
      </c>
      <c r="J70" s="68">
        <v>0</v>
      </c>
      <c r="K70" s="68">
        <v>6900</v>
      </c>
      <c r="L70" s="69">
        <f>L72</f>
        <v>7000</v>
      </c>
      <c r="M70" s="69">
        <f>M72</f>
        <v>1.0144927536231885</v>
      </c>
      <c r="N70" s="69">
        <f>N72</f>
        <v>0</v>
      </c>
      <c r="O70" s="71">
        <f>O72</f>
        <v>7000</v>
      </c>
    </row>
    <row r="71" spans="1:15" ht="15">
      <c r="A71" s="88"/>
      <c r="B71" s="89"/>
      <c r="C71" s="113" t="s">
        <v>30</v>
      </c>
      <c r="D71" s="50" t="s">
        <v>31</v>
      </c>
      <c r="E71" s="68"/>
      <c r="F71" s="68"/>
      <c r="G71" s="68"/>
      <c r="H71" s="69"/>
      <c r="I71" s="68"/>
      <c r="J71" s="68"/>
      <c r="K71" s="68"/>
      <c r="L71" s="69"/>
      <c r="M71" s="76"/>
      <c r="N71" s="70"/>
      <c r="O71" s="77"/>
    </row>
    <row r="72" spans="1:15" ht="15">
      <c r="A72" s="88"/>
      <c r="B72" s="89"/>
      <c r="C72" s="113"/>
      <c r="D72" s="50" t="s">
        <v>32</v>
      </c>
      <c r="E72" s="68"/>
      <c r="F72" s="68"/>
      <c r="G72" s="68"/>
      <c r="H72" s="83">
        <v>6900</v>
      </c>
      <c r="I72" s="92">
        <v>0</v>
      </c>
      <c r="J72" s="92">
        <v>0</v>
      </c>
      <c r="K72" s="92">
        <v>6900</v>
      </c>
      <c r="L72" s="83">
        <v>7000</v>
      </c>
      <c r="M72" s="116">
        <f>L72/K72</f>
        <v>1.0144927536231885</v>
      </c>
      <c r="N72" s="85">
        <v>0</v>
      </c>
      <c r="O72" s="84">
        <f>L72+N72</f>
        <v>7000</v>
      </c>
    </row>
    <row r="73" spans="1:15" ht="15">
      <c r="A73" s="88"/>
      <c r="B73" s="87">
        <v>75109</v>
      </c>
      <c r="C73" s="66"/>
      <c r="D73" s="80" t="s">
        <v>106</v>
      </c>
      <c r="E73" s="68"/>
      <c r="F73" s="68"/>
      <c r="G73" s="68"/>
      <c r="H73" s="83"/>
      <c r="I73" s="92"/>
      <c r="J73" s="92"/>
      <c r="K73" s="92"/>
      <c r="L73" s="69">
        <f>L76</f>
        <v>120221</v>
      </c>
      <c r="M73" s="69">
        <f>M76</f>
        <v>0</v>
      </c>
      <c r="N73" s="69">
        <f>N76</f>
        <v>0</v>
      </c>
      <c r="O73" s="77">
        <f>O76</f>
        <v>120221</v>
      </c>
    </row>
    <row r="74" spans="1:15" ht="15">
      <c r="A74" s="88"/>
      <c r="B74" s="67"/>
      <c r="C74" s="66"/>
      <c r="D74" s="80" t="s">
        <v>107</v>
      </c>
      <c r="E74" s="68"/>
      <c r="F74" s="68"/>
      <c r="G74" s="68"/>
      <c r="H74" s="83"/>
      <c r="I74" s="92"/>
      <c r="J74" s="92"/>
      <c r="K74" s="92"/>
      <c r="L74" s="83"/>
      <c r="M74" s="116"/>
      <c r="N74" s="85"/>
      <c r="O74" s="84"/>
    </row>
    <row r="75" spans="1:15" ht="15">
      <c r="A75" s="88"/>
      <c r="B75" s="89"/>
      <c r="C75" s="113" t="s">
        <v>30</v>
      </c>
      <c r="D75" s="50" t="s">
        <v>31</v>
      </c>
      <c r="E75" s="68"/>
      <c r="F75" s="68"/>
      <c r="G75" s="68"/>
      <c r="H75" s="83"/>
      <c r="I75" s="92"/>
      <c r="J75" s="92"/>
      <c r="K75" s="92"/>
      <c r="L75" s="83"/>
      <c r="M75" s="116"/>
      <c r="N75" s="85"/>
      <c r="O75" s="84"/>
    </row>
    <row r="76" spans="1:15" ht="15">
      <c r="A76" s="88"/>
      <c r="B76" s="89"/>
      <c r="C76" s="113"/>
      <c r="D76" s="50" t="s">
        <v>32</v>
      </c>
      <c r="E76" s="68"/>
      <c r="F76" s="68"/>
      <c r="G76" s="68"/>
      <c r="H76" s="83"/>
      <c r="I76" s="92"/>
      <c r="J76" s="92"/>
      <c r="K76" s="92"/>
      <c r="L76" s="83">
        <v>120221</v>
      </c>
      <c r="M76" s="116"/>
      <c r="N76" s="83">
        <v>0</v>
      </c>
      <c r="O76" s="84">
        <f>L76+N76</f>
        <v>120221</v>
      </c>
    </row>
    <row r="77" spans="1:15" ht="15">
      <c r="A77" s="86" t="s">
        <v>108</v>
      </c>
      <c r="B77" s="32" t="s">
        <v>109</v>
      </c>
      <c r="C77" s="32"/>
      <c r="D77" s="32"/>
      <c r="E77" s="63">
        <f>E78+E81</f>
        <v>17900</v>
      </c>
      <c r="F77" s="63">
        <v>0</v>
      </c>
      <c r="G77" s="63">
        <v>0</v>
      </c>
      <c r="H77" s="64">
        <f>H78+H81</f>
        <v>17900</v>
      </c>
      <c r="I77" s="64">
        <f>I78+I81</f>
        <v>0</v>
      </c>
      <c r="J77" s="64">
        <f>J78+J81</f>
        <v>0</v>
      </c>
      <c r="K77" s="63">
        <f>K78+K81</f>
        <v>17900</v>
      </c>
      <c r="L77" s="64">
        <f>L78+L81</f>
        <v>41575</v>
      </c>
      <c r="M77" s="64">
        <f>M78+M81</f>
        <v>2.804597701149425</v>
      </c>
      <c r="N77" s="64">
        <f>N78+N81</f>
        <v>0</v>
      </c>
      <c r="O77" s="132">
        <f>O78+O81</f>
        <v>41575</v>
      </c>
    </row>
    <row r="78" spans="1:15" ht="15">
      <c r="A78" s="39"/>
      <c r="B78" s="66" t="s">
        <v>110</v>
      </c>
      <c r="C78" s="67"/>
      <c r="D78" s="68" t="s">
        <v>111</v>
      </c>
      <c r="E78" s="68">
        <f>E80</f>
        <v>2900</v>
      </c>
      <c r="F78" s="68">
        <v>0</v>
      </c>
      <c r="G78" s="68">
        <v>0</v>
      </c>
      <c r="H78" s="69">
        <f>H80</f>
        <v>2900</v>
      </c>
      <c r="I78" s="68">
        <v>0</v>
      </c>
      <c r="J78" s="68">
        <v>0</v>
      </c>
      <c r="K78" s="68">
        <f>K80</f>
        <v>2900</v>
      </c>
      <c r="L78" s="69">
        <f>L80</f>
        <v>400</v>
      </c>
      <c r="M78" s="69">
        <f>M80</f>
        <v>0.13793103448275862</v>
      </c>
      <c r="N78" s="69">
        <f>N80</f>
        <v>0</v>
      </c>
      <c r="O78" s="71">
        <f>O80</f>
        <v>400</v>
      </c>
    </row>
    <row r="79" spans="1:15" ht="15">
      <c r="A79" s="88"/>
      <c r="B79" s="89"/>
      <c r="C79" s="113" t="s">
        <v>30</v>
      </c>
      <c r="D79" s="50" t="s">
        <v>31</v>
      </c>
      <c r="E79" s="68"/>
      <c r="F79" s="68"/>
      <c r="G79" s="68"/>
      <c r="H79" s="69"/>
      <c r="I79" s="68"/>
      <c r="J79" s="68"/>
      <c r="K79" s="68"/>
      <c r="L79" s="69"/>
      <c r="M79" s="76"/>
      <c r="N79" s="70"/>
      <c r="O79" s="77"/>
    </row>
    <row r="80" spans="1:15" ht="15">
      <c r="A80" s="88"/>
      <c r="B80" s="89"/>
      <c r="C80" s="89"/>
      <c r="D80" s="91" t="s">
        <v>112</v>
      </c>
      <c r="E80" s="50">
        <v>2900</v>
      </c>
      <c r="F80" s="50">
        <v>0</v>
      </c>
      <c r="G80" s="50">
        <v>0</v>
      </c>
      <c r="H80" s="75">
        <v>2900</v>
      </c>
      <c r="I80" s="50">
        <v>0</v>
      </c>
      <c r="J80" s="50">
        <v>0</v>
      </c>
      <c r="K80" s="50">
        <v>2900</v>
      </c>
      <c r="L80" s="75">
        <v>400</v>
      </c>
      <c r="M80" s="116">
        <f>L80/K80</f>
        <v>0.13793103448275862</v>
      </c>
      <c r="N80" s="85">
        <v>0</v>
      </c>
      <c r="O80" s="84">
        <f>L80+N80</f>
        <v>400</v>
      </c>
    </row>
    <row r="81" spans="1:15" ht="15">
      <c r="A81" s="39"/>
      <c r="B81" s="66" t="s">
        <v>113</v>
      </c>
      <c r="C81" s="67"/>
      <c r="D81" s="68" t="s">
        <v>114</v>
      </c>
      <c r="E81" s="68">
        <f>SUM(E82:E82)</f>
        <v>15000</v>
      </c>
      <c r="F81" s="68">
        <v>0</v>
      </c>
      <c r="G81" s="68">
        <v>0</v>
      </c>
      <c r="H81" s="69">
        <f>SUM(H82:H82)</f>
        <v>15000</v>
      </c>
      <c r="I81" s="68">
        <v>0</v>
      </c>
      <c r="J81" s="68">
        <v>0</v>
      </c>
      <c r="K81" s="68">
        <f>SUM(K82:K82)</f>
        <v>15000</v>
      </c>
      <c r="L81" s="69">
        <f>L82+L83</f>
        <v>41175</v>
      </c>
      <c r="M81" s="69">
        <f>M82+M83</f>
        <v>2.6666666666666665</v>
      </c>
      <c r="N81" s="69">
        <f>N82+N83</f>
        <v>0</v>
      </c>
      <c r="O81" s="71">
        <f>O82+O83</f>
        <v>41175</v>
      </c>
    </row>
    <row r="82" spans="1:15" ht="15">
      <c r="A82" s="88"/>
      <c r="B82" s="89"/>
      <c r="C82" s="113" t="s">
        <v>115</v>
      </c>
      <c r="D82" s="50" t="s">
        <v>116</v>
      </c>
      <c r="E82" s="50">
        <v>15000</v>
      </c>
      <c r="F82" s="50">
        <v>0</v>
      </c>
      <c r="G82" s="50">
        <v>0</v>
      </c>
      <c r="H82" s="75">
        <v>15000</v>
      </c>
      <c r="I82" s="50">
        <v>0</v>
      </c>
      <c r="J82" s="50">
        <v>0</v>
      </c>
      <c r="K82" s="50">
        <v>15000</v>
      </c>
      <c r="L82" s="75">
        <v>40000</v>
      </c>
      <c r="M82" s="133">
        <f>L82/K82</f>
        <v>2.6666666666666665</v>
      </c>
      <c r="N82" s="85">
        <v>0</v>
      </c>
      <c r="O82" s="84">
        <f>L82+N82</f>
        <v>40000</v>
      </c>
    </row>
    <row r="83" spans="1:15" ht="15">
      <c r="A83" s="88"/>
      <c r="B83" s="134"/>
      <c r="C83" s="113" t="s">
        <v>80</v>
      </c>
      <c r="D83" s="92" t="s">
        <v>117</v>
      </c>
      <c r="E83" s="92"/>
      <c r="F83" s="92"/>
      <c r="G83" s="92"/>
      <c r="H83" s="83"/>
      <c r="I83" s="92"/>
      <c r="J83" s="92"/>
      <c r="K83" s="92"/>
      <c r="L83" s="83">
        <v>1175</v>
      </c>
      <c r="M83" s="133"/>
      <c r="N83" s="83">
        <v>0</v>
      </c>
      <c r="O83" s="84">
        <f>L83+N83</f>
        <v>1175</v>
      </c>
    </row>
    <row r="84" spans="1:15" ht="15">
      <c r="A84" s="119" t="s">
        <v>118</v>
      </c>
      <c r="B84" s="120" t="s">
        <v>119</v>
      </c>
      <c r="C84" s="120"/>
      <c r="D84" s="120"/>
      <c r="E84" s="121"/>
      <c r="F84" s="121"/>
      <c r="G84" s="121"/>
      <c r="H84" s="122"/>
      <c r="I84" s="121"/>
      <c r="J84" s="121"/>
      <c r="K84" s="121"/>
      <c r="L84" s="122"/>
      <c r="M84" s="123"/>
      <c r="N84" s="124"/>
      <c r="O84" s="125"/>
    </row>
    <row r="85" spans="1:15" ht="15">
      <c r="A85" s="135"/>
      <c r="B85" s="136" t="s">
        <v>120</v>
      </c>
      <c r="C85" s="136"/>
      <c r="D85" s="136"/>
      <c r="E85" s="137"/>
      <c r="F85" s="137"/>
      <c r="G85" s="137"/>
      <c r="H85" s="138"/>
      <c r="I85" s="137"/>
      <c r="J85" s="137"/>
      <c r="K85" s="137"/>
      <c r="L85" s="138"/>
      <c r="M85" s="139"/>
      <c r="N85" s="140"/>
      <c r="O85" s="141"/>
    </row>
    <row r="86" spans="1:15" ht="15">
      <c r="A86" s="126"/>
      <c r="B86" s="127" t="s">
        <v>121</v>
      </c>
      <c r="C86" s="127"/>
      <c r="D86" s="127"/>
      <c r="E86" s="128">
        <f>E87+E121+E90+E102+E116</f>
        <v>27203514</v>
      </c>
      <c r="F86" s="128">
        <v>0</v>
      </c>
      <c r="G86" s="128">
        <v>0</v>
      </c>
      <c r="H86" s="129">
        <f>H87+H121+H90+H102+H116</f>
        <v>27203514</v>
      </c>
      <c r="I86" s="129">
        <f>I87+I121+I90+I102+I116</f>
        <v>1500000</v>
      </c>
      <c r="J86" s="129">
        <f>J87+J121+J90+J102+J116</f>
        <v>900000</v>
      </c>
      <c r="K86" s="128">
        <f>K87+K121+K90+K102+K116</f>
        <v>27803514</v>
      </c>
      <c r="L86" s="129">
        <f>L87+L121+L90+L102+L116</f>
        <v>30332642</v>
      </c>
      <c r="M86" s="129">
        <f>M87+M121+M90+M102+M116</f>
        <v>36.583409718187504</v>
      </c>
      <c r="N86" s="129">
        <f>N87+N121+N90+N102+N116</f>
        <v>0</v>
      </c>
      <c r="O86" s="130">
        <f>O87+O121+O90+O102+O116</f>
        <v>30332642</v>
      </c>
    </row>
    <row r="87" spans="1:15" ht="15">
      <c r="A87" s="39"/>
      <c r="B87" s="66" t="s">
        <v>122</v>
      </c>
      <c r="C87" s="67"/>
      <c r="D87" s="68" t="s">
        <v>123</v>
      </c>
      <c r="E87" s="68">
        <f>SUM(E88:E89)</f>
        <v>157080</v>
      </c>
      <c r="F87" s="68">
        <v>0</v>
      </c>
      <c r="G87" s="68">
        <v>0</v>
      </c>
      <c r="H87" s="69">
        <f>SUM(H88:H89)</f>
        <v>157080</v>
      </c>
      <c r="I87" s="68">
        <v>0</v>
      </c>
      <c r="J87" s="68">
        <v>0</v>
      </c>
      <c r="K87" s="68">
        <f>SUM(K88:K89)</f>
        <v>157080</v>
      </c>
      <c r="L87" s="69">
        <f>SUM(L88:L89)</f>
        <v>83000</v>
      </c>
      <c r="M87" s="69">
        <f>SUM(M88:M89)</f>
        <v>1.126038926880589</v>
      </c>
      <c r="N87" s="69">
        <f>SUM(N88:N89)</f>
        <v>0</v>
      </c>
      <c r="O87" s="71">
        <f>SUM(O88:O89)</f>
        <v>83000</v>
      </c>
    </row>
    <row r="88" spans="1:15" ht="15">
      <c r="A88" s="88"/>
      <c r="B88" s="89"/>
      <c r="C88" s="113" t="s">
        <v>124</v>
      </c>
      <c r="D88" s="50" t="s">
        <v>125</v>
      </c>
      <c r="E88" s="50">
        <f>100000+37080+15000</f>
        <v>152080</v>
      </c>
      <c r="F88" s="50">
        <v>0</v>
      </c>
      <c r="G88" s="50">
        <v>0</v>
      </c>
      <c r="H88" s="75">
        <f>100000+37080+15000</f>
        <v>152080</v>
      </c>
      <c r="I88" s="50">
        <v>0</v>
      </c>
      <c r="J88" s="50">
        <v>0</v>
      </c>
      <c r="K88" s="50">
        <f>100000+37080+15000</f>
        <v>152080</v>
      </c>
      <c r="L88" s="75">
        <v>80000</v>
      </c>
      <c r="M88" s="116">
        <f>L88/K88</f>
        <v>0.5260389268805892</v>
      </c>
      <c r="N88" s="85">
        <v>0</v>
      </c>
      <c r="O88" s="84">
        <f>L88+N88</f>
        <v>80000</v>
      </c>
    </row>
    <row r="89" spans="1:15" ht="15">
      <c r="A89" s="88"/>
      <c r="B89" s="89"/>
      <c r="C89" s="113" t="s">
        <v>76</v>
      </c>
      <c r="D89" s="50" t="s">
        <v>126</v>
      </c>
      <c r="E89" s="50">
        <v>5000</v>
      </c>
      <c r="F89" s="50">
        <v>0</v>
      </c>
      <c r="G89" s="50">
        <v>0</v>
      </c>
      <c r="H89" s="75">
        <v>5000</v>
      </c>
      <c r="I89" s="50">
        <v>0</v>
      </c>
      <c r="J89" s="50">
        <v>0</v>
      </c>
      <c r="K89" s="50">
        <v>5000</v>
      </c>
      <c r="L89" s="75">
        <v>3000</v>
      </c>
      <c r="M89" s="116">
        <f>L89/K89</f>
        <v>0.6</v>
      </c>
      <c r="N89" s="85">
        <v>0</v>
      </c>
      <c r="O89" s="84">
        <f>L89+N89</f>
        <v>3000</v>
      </c>
    </row>
    <row r="90" spans="1:15" ht="15">
      <c r="A90" s="39"/>
      <c r="B90" s="66" t="s">
        <v>127</v>
      </c>
      <c r="C90" s="67"/>
      <c r="D90" s="68" t="s">
        <v>128</v>
      </c>
      <c r="E90" s="68">
        <f>SUM(E93:E98)</f>
        <v>7880000</v>
      </c>
      <c r="F90" s="68">
        <v>0</v>
      </c>
      <c r="G90" s="68">
        <v>0</v>
      </c>
      <c r="H90" s="69">
        <f>SUM(H93:H99)</f>
        <v>7880000</v>
      </c>
      <c r="I90" s="69">
        <f>SUM(I93:I99)</f>
        <v>1500000</v>
      </c>
      <c r="J90" s="69">
        <f>SUM(J93:J99)</f>
        <v>0</v>
      </c>
      <c r="K90" s="68">
        <f>SUM(K93:K99)</f>
        <v>9380000</v>
      </c>
      <c r="L90" s="69">
        <f>SUM(L93:L101)</f>
        <v>8172000</v>
      </c>
      <c r="M90" s="69">
        <f>SUM(M93:M101)</f>
        <v>4.253809384450298</v>
      </c>
      <c r="N90" s="69">
        <f>SUM(N93:N101)</f>
        <v>0</v>
      </c>
      <c r="O90" s="71">
        <f>SUM(O93:O101)</f>
        <v>8172000</v>
      </c>
    </row>
    <row r="91" spans="1:15" ht="15">
      <c r="A91" s="39"/>
      <c r="B91" s="67"/>
      <c r="C91" s="67"/>
      <c r="D91" s="68" t="s">
        <v>129</v>
      </c>
      <c r="E91" s="68"/>
      <c r="F91" s="68"/>
      <c r="G91" s="68"/>
      <c r="H91" s="69"/>
      <c r="I91" s="68"/>
      <c r="J91" s="68"/>
      <c r="K91" s="68"/>
      <c r="L91" s="69"/>
      <c r="M91" s="76"/>
      <c r="N91" s="70"/>
      <c r="O91" s="77"/>
    </row>
    <row r="92" spans="1:15" ht="15">
      <c r="A92" s="39"/>
      <c r="B92" s="67"/>
      <c r="C92" s="67"/>
      <c r="D92" s="68" t="s">
        <v>130</v>
      </c>
      <c r="E92" s="68"/>
      <c r="F92" s="68"/>
      <c r="G92" s="68"/>
      <c r="H92" s="69"/>
      <c r="I92" s="68"/>
      <c r="J92" s="68"/>
      <c r="K92" s="68"/>
      <c r="L92" s="69"/>
      <c r="M92" s="76"/>
      <c r="N92" s="70"/>
      <c r="O92" s="77"/>
    </row>
    <row r="93" spans="1:15" ht="15">
      <c r="A93" s="88"/>
      <c r="B93" s="89"/>
      <c r="C93" s="113" t="s">
        <v>131</v>
      </c>
      <c r="D93" s="50" t="s">
        <v>132</v>
      </c>
      <c r="E93" s="50">
        <v>6700000</v>
      </c>
      <c r="F93" s="50">
        <v>0</v>
      </c>
      <c r="G93" s="50">
        <v>0</v>
      </c>
      <c r="H93" s="75">
        <v>6700000</v>
      </c>
      <c r="I93" s="50">
        <v>0</v>
      </c>
      <c r="J93" s="50">
        <v>0</v>
      </c>
      <c r="K93" s="50">
        <v>6700000</v>
      </c>
      <c r="L93" s="75">
        <v>6500000</v>
      </c>
      <c r="M93" s="116">
        <f>L93/K93</f>
        <v>0.9701492537313433</v>
      </c>
      <c r="N93" s="85">
        <v>0</v>
      </c>
      <c r="O93" s="84">
        <f>L93+N93</f>
        <v>6500000</v>
      </c>
    </row>
    <row r="94" spans="1:15" ht="15">
      <c r="A94" s="88"/>
      <c r="B94" s="89"/>
      <c r="C94" s="113" t="s">
        <v>133</v>
      </c>
      <c r="D94" s="50" t="s">
        <v>134</v>
      </c>
      <c r="E94" s="50">
        <v>170000</v>
      </c>
      <c r="F94" s="50">
        <v>0</v>
      </c>
      <c r="G94" s="50">
        <v>0</v>
      </c>
      <c r="H94" s="75">
        <v>170000</v>
      </c>
      <c r="I94" s="50">
        <v>0</v>
      </c>
      <c r="J94" s="50">
        <v>0</v>
      </c>
      <c r="K94" s="50">
        <v>170000</v>
      </c>
      <c r="L94" s="75">
        <v>120000</v>
      </c>
      <c r="M94" s="116">
        <f>L94/K94</f>
        <v>0.7058823529411765</v>
      </c>
      <c r="N94" s="85">
        <v>0</v>
      </c>
      <c r="O94" s="84">
        <f>L94+N94</f>
        <v>120000</v>
      </c>
    </row>
    <row r="95" spans="1:15" ht="15">
      <c r="A95" s="88"/>
      <c r="B95" s="89"/>
      <c r="C95" s="113" t="s">
        <v>135</v>
      </c>
      <c r="D95" s="50" t="s">
        <v>136</v>
      </c>
      <c r="E95" s="50">
        <v>20000</v>
      </c>
      <c r="F95" s="50">
        <v>0</v>
      </c>
      <c r="G95" s="50">
        <v>0</v>
      </c>
      <c r="H95" s="75">
        <v>20000</v>
      </c>
      <c r="I95" s="50">
        <v>0</v>
      </c>
      <c r="J95" s="50">
        <v>0</v>
      </c>
      <c r="K95" s="50">
        <v>20000</v>
      </c>
      <c r="L95" s="75">
        <v>22000</v>
      </c>
      <c r="M95" s="116">
        <f>L95/K95</f>
        <v>1.1</v>
      </c>
      <c r="N95" s="85">
        <v>0</v>
      </c>
      <c r="O95" s="84">
        <f>L95+N95</f>
        <v>22000</v>
      </c>
    </row>
    <row r="96" spans="1:15" ht="15">
      <c r="A96" s="88"/>
      <c r="B96" s="89"/>
      <c r="C96" s="113" t="s">
        <v>137</v>
      </c>
      <c r="D96" s="50" t="s">
        <v>138</v>
      </c>
      <c r="E96" s="50">
        <v>300000</v>
      </c>
      <c r="F96" s="50">
        <v>0</v>
      </c>
      <c r="G96" s="50">
        <v>0</v>
      </c>
      <c r="H96" s="75">
        <v>300000</v>
      </c>
      <c r="I96" s="50">
        <v>0</v>
      </c>
      <c r="J96" s="50">
        <v>0</v>
      </c>
      <c r="K96" s="50">
        <v>300000</v>
      </c>
      <c r="L96" s="75">
        <v>300000</v>
      </c>
      <c r="M96" s="116">
        <f>L96/K96</f>
        <v>1</v>
      </c>
      <c r="N96" s="85">
        <v>0</v>
      </c>
      <c r="O96" s="84">
        <f>L96+N96</f>
        <v>300000</v>
      </c>
    </row>
    <row r="97" spans="1:15" ht="15">
      <c r="A97" s="88"/>
      <c r="B97" s="89"/>
      <c r="C97" s="113" t="s">
        <v>139</v>
      </c>
      <c r="D97" s="50" t="s">
        <v>140</v>
      </c>
      <c r="E97" s="50">
        <v>600000</v>
      </c>
      <c r="F97" s="50">
        <v>0</v>
      </c>
      <c r="G97" s="50">
        <v>0</v>
      </c>
      <c r="H97" s="75">
        <v>600000</v>
      </c>
      <c r="I97" s="50">
        <v>0</v>
      </c>
      <c r="J97" s="50">
        <v>0</v>
      </c>
      <c r="K97" s="50">
        <v>600000</v>
      </c>
      <c r="L97" s="75">
        <v>220000</v>
      </c>
      <c r="M97" s="116">
        <f>L97/K97</f>
        <v>0.36666666666666664</v>
      </c>
      <c r="N97" s="85">
        <v>0</v>
      </c>
      <c r="O97" s="84">
        <f>L97+N97</f>
        <v>220000</v>
      </c>
    </row>
    <row r="98" spans="1:15" ht="15">
      <c r="A98" s="88"/>
      <c r="B98" s="89"/>
      <c r="C98" s="113" t="s">
        <v>76</v>
      </c>
      <c r="D98" s="50" t="s">
        <v>126</v>
      </c>
      <c r="E98" s="50">
        <v>90000</v>
      </c>
      <c r="F98" s="50">
        <v>0</v>
      </c>
      <c r="G98" s="50">
        <v>0</v>
      </c>
      <c r="H98" s="75">
        <v>90000</v>
      </c>
      <c r="I98" s="50">
        <v>0</v>
      </c>
      <c r="J98" s="50">
        <v>0</v>
      </c>
      <c r="K98" s="50">
        <v>90000</v>
      </c>
      <c r="L98" s="75">
        <v>10000</v>
      </c>
      <c r="M98" s="116">
        <f>L98/K98</f>
        <v>0.1111111111111111</v>
      </c>
      <c r="N98" s="85">
        <v>0</v>
      </c>
      <c r="O98" s="84">
        <f>L98+N98</f>
        <v>10000</v>
      </c>
    </row>
    <row r="99" spans="1:15" ht="15">
      <c r="A99" s="88"/>
      <c r="B99" s="89"/>
      <c r="C99" s="89" t="s">
        <v>141</v>
      </c>
      <c r="D99" s="50" t="s">
        <v>142</v>
      </c>
      <c r="E99" s="50"/>
      <c r="F99" s="50"/>
      <c r="G99" s="50"/>
      <c r="H99" s="75">
        <v>0</v>
      </c>
      <c r="I99" s="50">
        <v>1500000</v>
      </c>
      <c r="J99" s="50">
        <v>0</v>
      </c>
      <c r="K99" s="50">
        <v>1500000</v>
      </c>
      <c r="L99" s="75">
        <v>0</v>
      </c>
      <c r="M99" s="116">
        <f>L99/K99</f>
        <v>0</v>
      </c>
      <c r="N99" s="85">
        <v>0</v>
      </c>
      <c r="O99" s="84">
        <f>L99+N99</f>
        <v>0</v>
      </c>
    </row>
    <row r="100" spans="1:15" ht="15">
      <c r="A100" s="88"/>
      <c r="B100" s="89"/>
      <c r="C100" s="89"/>
      <c r="D100" s="50" t="s">
        <v>143</v>
      </c>
      <c r="E100" s="50"/>
      <c r="F100" s="50"/>
      <c r="G100" s="50"/>
      <c r="H100" s="75"/>
      <c r="I100" s="50"/>
      <c r="J100" s="50"/>
      <c r="K100" s="50"/>
      <c r="L100" s="75"/>
      <c r="M100" s="76"/>
      <c r="N100" s="70"/>
      <c r="O100" s="77"/>
    </row>
    <row r="101" spans="1:15" ht="15">
      <c r="A101" s="88"/>
      <c r="B101" s="89"/>
      <c r="C101" s="89" t="s">
        <v>144</v>
      </c>
      <c r="D101" s="50" t="s">
        <v>145</v>
      </c>
      <c r="E101" s="50"/>
      <c r="F101" s="50"/>
      <c r="G101" s="50"/>
      <c r="H101" s="75"/>
      <c r="I101" s="50"/>
      <c r="J101" s="50"/>
      <c r="K101" s="50"/>
      <c r="L101" s="75">
        <v>1000000</v>
      </c>
      <c r="M101" s="116"/>
      <c r="N101" s="85">
        <v>0</v>
      </c>
      <c r="O101" s="84">
        <f>L101+N101</f>
        <v>1000000</v>
      </c>
    </row>
    <row r="102" spans="1:15" ht="15">
      <c r="A102" s="88"/>
      <c r="B102" s="48">
        <v>75616</v>
      </c>
      <c r="C102" s="67"/>
      <c r="D102" s="68" t="s">
        <v>146</v>
      </c>
      <c r="E102" s="80">
        <f>SUM(E105:E114)</f>
        <v>4244000</v>
      </c>
      <c r="F102" s="80">
        <v>0</v>
      </c>
      <c r="G102" s="80">
        <v>0</v>
      </c>
      <c r="H102" s="81">
        <f>SUM(H105:H114)</f>
        <v>4244000</v>
      </c>
      <c r="I102" s="81">
        <f>SUM(I105:I114)</f>
        <v>0</v>
      </c>
      <c r="J102" s="81">
        <f>SUM(J105:J114)</f>
        <v>0</v>
      </c>
      <c r="K102" s="80">
        <f>SUM(K105:K114)</f>
        <v>4244000</v>
      </c>
      <c r="L102" s="81">
        <f>SUM(L105:L114)</f>
        <v>4657000</v>
      </c>
      <c r="M102" s="81">
        <f>SUM(M105:M114)</f>
        <v>18.62760406488177</v>
      </c>
      <c r="N102" s="81">
        <f>SUM(N105:N114)</f>
        <v>0</v>
      </c>
      <c r="O102" s="82">
        <f>SUM(O105:O114)</f>
        <v>4657000</v>
      </c>
    </row>
    <row r="103" spans="1:15" ht="15">
      <c r="A103" s="88"/>
      <c r="B103" s="67"/>
      <c r="C103" s="67"/>
      <c r="D103" s="68" t="s">
        <v>147</v>
      </c>
      <c r="E103" s="80"/>
      <c r="F103" s="80"/>
      <c r="G103" s="80"/>
      <c r="H103" s="81"/>
      <c r="I103" s="80"/>
      <c r="J103" s="80"/>
      <c r="K103" s="80"/>
      <c r="L103" s="81"/>
      <c r="M103" s="76"/>
      <c r="N103" s="70"/>
      <c r="O103" s="77"/>
    </row>
    <row r="104" spans="1:15" ht="15">
      <c r="A104" s="88"/>
      <c r="B104" s="67"/>
      <c r="C104" s="67"/>
      <c r="D104" s="68" t="s">
        <v>148</v>
      </c>
      <c r="E104" s="80"/>
      <c r="F104" s="80"/>
      <c r="G104" s="80"/>
      <c r="H104" s="81"/>
      <c r="I104" s="80"/>
      <c r="J104" s="80"/>
      <c r="K104" s="80"/>
      <c r="L104" s="81"/>
      <c r="M104" s="76"/>
      <c r="N104" s="70"/>
      <c r="O104" s="77"/>
    </row>
    <row r="105" spans="1:15" ht="15">
      <c r="A105" s="88"/>
      <c r="B105" s="89"/>
      <c r="C105" s="113" t="s">
        <v>131</v>
      </c>
      <c r="D105" s="50" t="s">
        <v>132</v>
      </c>
      <c r="E105" s="50">
        <v>1720000</v>
      </c>
      <c r="F105" s="50">
        <v>0</v>
      </c>
      <c r="G105" s="50">
        <v>0</v>
      </c>
      <c r="H105" s="75">
        <v>1720000</v>
      </c>
      <c r="I105" s="50">
        <v>0</v>
      </c>
      <c r="J105" s="50">
        <v>0</v>
      </c>
      <c r="K105" s="50">
        <v>1720000</v>
      </c>
      <c r="L105" s="83">
        <v>2230000</v>
      </c>
      <c r="M105" s="116">
        <f>L105/K105</f>
        <v>1.2965116279069768</v>
      </c>
      <c r="N105" s="85">
        <v>0</v>
      </c>
      <c r="O105" s="84">
        <f>L105+N105</f>
        <v>2230000</v>
      </c>
    </row>
    <row r="106" spans="1:15" ht="15">
      <c r="A106" s="88"/>
      <c r="B106" s="89"/>
      <c r="C106" s="113" t="s">
        <v>133</v>
      </c>
      <c r="D106" s="50" t="s">
        <v>134</v>
      </c>
      <c r="E106" s="50">
        <v>1700000</v>
      </c>
      <c r="F106" s="50">
        <v>0</v>
      </c>
      <c r="G106" s="50">
        <v>0</v>
      </c>
      <c r="H106" s="75">
        <v>1700000</v>
      </c>
      <c r="I106" s="50">
        <v>0</v>
      </c>
      <c r="J106" s="50">
        <v>0</v>
      </c>
      <c r="K106" s="50">
        <v>1700000</v>
      </c>
      <c r="L106" s="83">
        <v>1000000</v>
      </c>
      <c r="M106" s="116">
        <f>L106/K106</f>
        <v>0.5882352941176471</v>
      </c>
      <c r="N106" s="85">
        <v>0</v>
      </c>
      <c r="O106" s="84">
        <f>L106+N106</f>
        <v>1000000</v>
      </c>
    </row>
    <row r="107" spans="1:15" ht="15">
      <c r="A107" s="88"/>
      <c r="B107" s="89"/>
      <c r="C107" s="113" t="s">
        <v>135</v>
      </c>
      <c r="D107" s="50" t="s">
        <v>136</v>
      </c>
      <c r="E107" s="50">
        <v>2000</v>
      </c>
      <c r="F107" s="50">
        <v>0</v>
      </c>
      <c r="G107" s="50">
        <v>0</v>
      </c>
      <c r="H107" s="75">
        <v>2000</v>
      </c>
      <c r="I107" s="50">
        <v>0</v>
      </c>
      <c r="J107" s="50">
        <v>0</v>
      </c>
      <c r="K107" s="50">
        <v>2000</v>
      </c>
      <c r="L107" s="75">
        <v>2000</v>
      </c>
      <c r="M107" s="116">
        <f>L107/K107</f>
        <v>1</v>
      </c>
      <c r="N107" s="85">
        <v>0</v>
      </c>
      <c r="O107" s="84">
        <f>L107+N107</f>
        <v>2000</v>
      </c>
    </row>
    <row r="108" spans="1:15" ht="15">
      <c r="A108" s="88"/>
      <c r="B108" s="89"/>
      <c r="C108" s="113" t="s">
        <v>137</v>
      </c>
      <c r="D108" s="50" t="s">
        <v>138</v>
      </c>
      <c r="E108" s="50">
        <v>350000</v>
      </c>
      <c r="F108" s="50">
        <v>0</v>
      </c>
      <c r="G108" s="50">
        <v>0</v>
      </c>
      <c r="H108" s="75">
        <v>350000</v>
      </c>
      <c r="I108" s="50">
        <v>0</v>
      </c>
      <c r="J108" s="50">
        <v>0</v>
      </c>
      <c r="K108" s="50">
        <v>350000</v>
      </c>
      <c r="L108" s="75">
        <v>400000</v>
      </c>
      <c r="M108" s="116">
        <f>L108/K108</f>
        <v>1.1428571428571428</v>
      </c>
      <c r="N108" s="85">
        <v>0</v>
      </c>
      <c r="O108" s="84">
        <f>L108+N108</f>
        <v>400000</v>
      </c>
    </row>
    <row r="109" spans="1:15" ht="15">
      <c r="A109" s="88"/>
      <c r="B109" s="89"/>
      <c r="C109" s="113" t="s">
        <v>149</v>
      </c>
      <c r="D109" s="50" t="s">
        <v>150</v>
      </c>
      <c r="E109" s="50">
        <v>20000</v>
      </c>
      <c r="F109" s="50">
        <v>0</v>
      </c>
      <c r="G109" s="50">
        <v>0</v>
      </c>
      <c r="H109" s="75">
        <v>20000</v>
      </c>
      <c r="I109" s="50">
        <v>0</v>
      </c>
      <c r="J109" s="50">
        <v>0</v>
      </c>
      <c r="K109" s="50">
        <v>20000</v>
      </c>
      <c r="L109" s="75">
        <v>100000</v>
      </c>
      <c r="M109" s="116">
        <f>L109/K109</f>
        <v>5</v>
      </c>
      <c r="N109" s="85">
        <v>0</v>
      </c>
      <c r="O109" s="84">
        <f>L109+N109</f>
        <v>100000</v>
      </c>
    </row>
    <row r="110" spans="1:15" ht="15">
      <c r="A110" s="88"/>
      <c r="B110" s="89"/>
      <c r="C110" s="113" t="s">
        <v>151</v>
      </c>
      <c r="D110" s="50" t="s">
        <v>152</v>
      </c>
      <c r="E110" s="50">
        <v>2000</v>
      </c>
      <c r="F110" s="50">
        <v>0</v>
      </c>
      <c r="G110" s="50">
        <v>0</v>
      </c>
      <c r="H110" s="75">
        <v>2000</v>
      </c>
      <c r="I110" s="50">
        <v>0</v>
      </c>
      <c r="J110" s="50">
        <v>0</v>
      </c>
      <c r="K110" s="50">
        <v>2000</v>
      </c>
      <c r="L110" s="75">
        <v>5000</v>
      </c>
      <c r="M110" s="116">
        <f>L110/K110</f>
        <v>2.5</v>
      </c>
      <c r="N110" s="85">
        <v>0</v>
      </c>
      <c r="O110" s="84">
        <f>L110+N110</f>
        <v>5000</v>
      </c>
    </row>
    <row r="111" spans="1:15" ht="15">
      <c r="A111" s="88"/>
      <c r="B111" s="89"/>
      <c r="C111" s="113" t="s">
        <v>153</v>
      </c>
      <c r="D111" s="50" t="s">
        <v>154</v>
      </c>
      <c r="E111" s="50">
        <v>200000</v>
      </c>
      <c r="F111" s="50">
        <v>0</v>
      </c>
      <c r="G111" s="50">
        <v>0</v>
      </c>
      <c r="H111" s="75">
        <v>200000</v>
      </c>
      <c r="I111" s="50">
        <v>0</v>
      </c>
      <c r="J111" s="50">
        <v>0</v>
      </c>
      <c r="K111" s="50">
        <v>200000</v>
      </c>
      <c r="L111" s="75">
        <v>220000</v>
      </c>
      <c r="M111" s="116">
        <f>L111/K111</f>
        <v>1.1</v>
      </c>
      <c r="N111" s="85">
        <v>0</v>
      </c>
      <c r="O111" s="84">
        <f>L111+N111</f>
        <v>220000</v>
      </c>
    </row>
    <row r="112" spans="1:15" ht="15">
      <c r="A112" s="88"/>
      <c r="B112" s="89"/>
      <c r="C112" s="113" t="s">
        <v>139</v>
      </c>
      <c r="D112" s="50" t="s">
        <v>140</v>
      </c>
      <c r="E112" s="50">
        <v>150000</v>
      </c>
      <c r="F112" s="50">
        <v>0</v>
      </c>
      <c r="G112" s="50">
        <v>0</v>
      </c>
      <c r="H112" s="75">
        <v>150000</v>
      </c>
      <c r="I112" s="50">
        <v>0</v>
      </c>
      <c r="J112" s="50">
        <v>0</v>
      </c>
      <c r="K112" s="50">
        <v>150000</v>
      </c>
      <c r="L112" s="75">
        <v>600000</v>
      </c>
      <c r="M112" s="116">
        <f>L112/K112</f>
        <v>4</v>
      </c>
      <c r="N112" s="85">
        <v>0</v>
      </c>
      <c r="O112" s="84">
        <f>L112+N112</f>
        <v>600000</v>
      </c>
    </row>
    <row r="113" spans="1:15" ht="15">
      <c r="A113" s="88"/>
      <c r="B113" s="89"/>
      <c r="C113" s="113" t="s">
        <v>60</v>
      </c>
      <c r="D113" s="50" t="s">
        <v>61</v>
      </c>
      <c r="E113" s="50">
        <v>10000</v>
      </c>
      <c r="F113" s="50">
        <v>0</v>
      </c>
      <c r="G113" s="50">
        <v>0</v>
      </c>
      <c r="H113" s="75">
        <v>10000</v>
      </c>
      <c r="I113" s="50">
        <v>0</v>
      </c>
      <c r="J113" s="50">
        <v>0</v>
      </c>
      <c r="K113" s="50">
        <v>10000</v>
      </c>
      <c r="L113" s="75">
        <v>10000</v>
      </c>
      <c r="M113" s="116">
        <f>L113/K113</f>
        <v>1</v>
      </c>
      <c r="N113" s="85">
        <v>0</v>
      </c>
      <c r="O113" s="84">
        <f>L113+N113</f>
        <v>10000</v>
      </c>
    </row>
    <row r="114" spans="1:15" ht="15">
      <c r="A114" s="88"/>
      <c r="B114" s="89"/>
      <c r="C114" s="113" t="s">
        <v>76</v>
      </c>
      <c r="D114" s="50" t="s">
        <v>126</v>
      </c>
      <c r="E114" s="50">
        <v>90000</v>
      </c>
      <c r="F114" s="50">
        <v>0</v>
      </c>
      <c r="G114" s="50">
        <v>0</v>
      </c>
      <c r="H114" s="75">
        <v>90000</v>
      </c>
      <c r="I114" s="50">
        <v>0</v>
      </c>
      <c r="J114" s="50">
        <v>0</v>
      </c>
      <c r="K114" s="50">
        <v>90000</v>
      </c>
      <c r="L114" s="75">
        <v>90000</v>
      </c>
      <c r="M114" s="116">
        <f>L114/K114</f>
        <v>1</v>
      </c>
      <c r="N114" s="85">
        <v>0</v>
      </c>
      <c r="O114" s="84">
        <f>L114+N114</f>
        <v>90000</v>
      </c>
    </row>
    <row r="115" spans="1:15" ht="15">
      <c r="A115" s="39"/>
      <c r="B115" s="66" t="s">
        <v>155</v>
      </c>
      <c r="C115" s="67"/>
      <c r="D115" s="68" t="s">
        <v>156</v>
      </c>
      <c r="E115" s="50"/>
      <c r="F115" s="50"/>
      <c r="G115" s="50"/>
      <c r="H115" s="75"/>
      <c r="I115" s="50"/>
      <c r="J115" s="50"/>
      <c r="K115" s="50"/>
      <c r="L115" s="75"/>
      <c r="M115" s="76"/>
      <c r="N115" s="70"/>
      <c r="O115" s="77"/>
    </row>
    <row r="116" spans="1:15" ht="15">
      <c r="A116" s="39"/>
      <c r="B116" s="67"/>
      <c r="C116" s="67"/>
      <c r="D116" s="68" t="s">
        <v>157</v>
      </c>
      <c r="E116" s="68">
        <f>SUM(E117:E119)</f>
        <v>2200000</v>
      </c>
      <c r="F116" s="68">
        <v>0</v>
      </c>
      <c r="G116" s="68">
        <v>0</v>
      </c>
      <c r="H116" s="69">
        <f>SUM(H117:H119)</f>
        <v>2200000</v>
      </c>
      <c r="I116" s="68">
        <v>0</v>
      </c>
      <c r="J116" s="68">
        <v>900000</v>
      </c>
      <c r="K116" s="68">
        <f>SUM(K117:K119)</f>
        <v>1300000</v>
      </c>
      <c r="L116" s="69">
        <f>SUM(L117:L119)</f>
        <v>2300000</v>
      </c>
      <c r="M116" s="69">
        <f>SUM(M117:M119)</f>
        <v>10.428571428571429</v>
      </c>
      <c r="N116" s="69">
        <f>SUM(N117:N119)</f>
        <v>0</v>
      </c>
      <c r="O116" s="71">
        <f>SUM(O117:O119)</f>
        <v>2300000</v>
      </c>
    </row>
    <row r="117" spans="1:15" ht="15">
      <c r="A117" s="88"/>
      <c r="B117" s="89"/>
      <c r="C117" s="113" t="s">
        <v>158</v>
      </c>
      <c r="D117" s="50" t="s">
        <v>159</v>
      </c>
      <c r="E117" s="50">
        <v>700000</v>
      </c>
      <c r="F117" s="50">
        <v>0</v>
      </c>
      <c r="G117" s="50">
        <v>0</v>
      </c>
      <c r="H117" s="75">
        <v>700000</v>
      </c>
      <c r="I117" s="50">
        <v>0</v>
      </c>
      <c r="J117" s="50">
        <v>0</v>
      </c>
      <c r="K117" s="50">
        <v>700000</v>
      </c>
      <c r="L117" s="75">
        <v>1000000</v>
      </c>
      <c r="M117" s="116">
        <f>L117/K117</f>
        <v>1.4285714285714286</v>
      </c>
      <c r="N117" s="85">
        <v>0</v>
      </c>
      <c r="O117" s="84">
        <f>L117+N117</f>
        <v>1000000</v>
      </c>
    </row>
    <row r="118" spans="1:15" ht="15">
      <c r="A118" s="88"/>
      <c r="B118" s="89"/>
      <c r="C118" s="113" t="s">
        <v>160</v>
      </c>
      <c r="D118" s="50" t="s">
        <v>161</v>
      </c>
      <c r="E118" s="50">
        <v>500000</v>
      </c>
      <c r="F118" s="50">
        <v>0</v>
      </c>
      <c r="G118" s="50">
        <v>0</v>
      </c>
      <c r="H118" s="75">
        <v>500000</v>
      </c>
      <c r="I118" s="50">
        <v>0</v>
      </c>
      <c r="J118" s="50">
        <v>0</v>
      </c>
      <c r="K118" s="50">
        <v>500000</v>
      </c>
      <c r="L118" s="75">
        <v>500000</v>
      </c>
      <c r="M118" s="116">
        <f>L118/K118</f>
        <v>1</v>
      </c>
      <c r="N118" s="85">
        <v>0</v>
      </c>
      <c r="O118" s="84">
        <f>L118+N118</f>
        <v>500000</v>
      </c>
    </row>
    <row r="119" spans="1:15" ht="15">
      <c r="A119" s="88"/>
      <c r="B119" s="89"/>
      <c r="C119" s="49" t="s">
        <v>44</v>
      </c>
      <c r="D119" s="50" t="s">
        <v>45</v>
      </c>
      <c r="E119" s="50">
        <v>1000000</v>
      </c>
      <c r="F119" s="50">
        <v>0</v>
      </c>
      <c r="G119" s="50">
        <v>0</v>
      </c>
      <c r="H119" s="83">
        <v>1000000</v>
      </c>
      <c r="I119" s="92">
        <v>0</v>
      </c>
      <c r="J119" s="92">
        <v>900000</v>
      </c>
      <c r="K119" s="92">
        <v>100000</v>
      </c>
      <c r="L119" s="83">
        <v>800000</v>
      </c>
      <c r="M119" s="116">
        <f>L119/K119</f>
        <v>8</v>
      </c>
      <c r="N119" s="83">
        <v>0</v>
      </c>
      <c r="O119" s="84">
        <f>L119+N119</f>
        <v>800000</v>
      </c>
    </row>
    <row r="120" spans="1:15" ht="15">
      <c r="A120" s="88"/>
      <c r="B120" s="89"/>
      <c r="C120" s="93"/>
      <c r="D120" s="50" t="s">
        <v>46</v>
      </c>
      <c r="E120" s="50"/>
      <c r="F120" s="50"/>
      <c r="G120" s="50"/>
      <c r="H120" s="75"/>
      <c r="I120" s="50"/>
      <c r="J120" s="50"/>
      <c r="K120" s="50"/>
      <c r="L120" s="75"/>
      <c r="M120" s="76"/>
      <c r="N120" s="70"/>
      <c r="O120" s="77"/>
    </row>
    <row r="121" spans="1:15" ht="15">
      <c r="A121" s="39"/>
      <c r="B121" s="66" t="s">
        <v>162</v>
      </c>
      <c r="C121" s="67"/>
      <c r="D121" s="68" t="s">
        <v>163</v>
      </c>
      <c r="E121" s="68">
        <f>SUM(E122:E123)</f>
        <v>12722434</v>
      </c>
      <c r="F121" s="68">
        <v>0</v>
      </c>
      <c r="G121" s="68">
        <v>0</v>
      </c>
      <c r="H121" s="69">
        <f>SUM(H122:H123)</f>
        <v>12722434</v>
      </c>
      <c r="I121" s="68">
        <v>0</v>
      </c>
      <c r="J121" s="68">
        <v>0</v>
      </c>
      <c r="K121" s="68">
        <f>SUM(K122:K123)</f>
        <v>12722434</v>
      </c>
      <c r="L121" s="69">
        <f>SUM(L122:L123)</f>
        <v>15120642</v>
      </c>
      <c r="M121" s="69">
        <f>SUM(M122:M123)</f>
        <v>2.1473859134034154</v>
      </c>
      <c r="N121" s="69">
        <f>SUM(N122:N123)</f>
        <v>0</v>
      </c>
      <c r="O121" s="71">
        <f>SUM(O122:O123)</f>
        <v>15120642</v>
      </c>
    </row>
    <row r="122" spans="1:15" ht="15">
      <c r="A122" s="88"/>
      <c r="B122" s="89"/>
      <c r="C122" s="113" t="s">
        <v>164</v>
      </c>
      <c r="D122" s="50" t="s">
        <v>165</v>
      </c>
      <c r="E122" s="50">
        <v>11872434</v>
      </c>
      <c r="F122" s="50">
        <v>0</v>
      </c>
      <c r="G122" s="50">
        <v>0</v>
      </c>
      <c r="H122" s="75">
        <v>11872434</v>
      </c>
      <c r="I122" s="50">
        <v>0</v>
      </c>
      <c r="J122" s="50">
        <v>0</v>
      </c>
      <c r="K122" s="50">
        <v>11872434</v>
      </c>
      <c r="L122" s="75">
        <v>14320642</v>
      </c>
      <c r="M122" s="116">
        <f>L122/K122</f>
        <v>1.2062094428151802</v>
      </c>
      <c r="N122" s="83">
        <v>0</v>
      </c>
      <c r="O122" s="84">
        <f>L122+N122</f>
        <v>14320642</v>
      </c>
    </row>
    <row r="123" spans="1:15" ht="15">
      <c r="A123" s="88"/>
      <c r="B123" s="89"/>
      <c r="C123" s="113" t="s">
        <v>166</v>
      </c>
      <c r="D123" s="50" t="s">
        <v>167</v>
      </c>
      <c r="E123" s="50">
        <v>850000</v>
      </c>
      <c r="F123" s="50">
        <v>0</v>
      </c>
      <c r="G123" s="50">
        <v>0</v>
      </c>
      <c r="H123" s="75">
        <v>850000</v>
      </c>
      <c r="I123" s="50">
        <v>0</v>
      </c>
      <c r="J123" s="50">
        <v>0</v>
      </c>
      <c r="K123" s="50">
        <v>850000</v>
      </c>
      <c r="L123" s="75">
        <v>800000</v>
      </c>
      <c r="M123" s="133">
        <f>L123/K123</f>
        <v>0.9411764705882353</v>
      </c>
      <c r="N123" s="83">
        <v>0</v>
      </c>
      <c r="O123" s="84">
        <f>L123+N123</f>
        <v>800000</v>
      </c>
    </row>
    <row r="124" spans="1:15" ht="15">
      <c r="A124" s="86" t="s">
        <v>168</v>
      </c>
      <c r="B124" s="32" t="s">
        <v>169</v>
      </c>
      <c r="C124" s="32"/>
      <c r="D124" s="32"/>
      <c r="E124" s="63">
        <f>E125+E131+E127</f>
        <v>18056258</v>
      </c>
      <c r="F124" s="63">
        <v>0</v>
      </c>
      <c r="G124" s="63">
        <v>0</v>
      </c>
      <c r="H124" s="64" t="e">
        <f>H125+H131+H127+#REF!</f>
        <v>#REF!</v>
      </c>
      <c r="I124" s="64" t="e">
        <f>I125+I131+I127+#REF!</f>
        <v>#REF!</v>
      </c>
      <c r="J124" s="64" t="e">
        <f>J125+J131+J127+#REF!</f>
        <v>#REF!</v>
      </c>
      <c r="K124" s="63" t="e">
        <f>K125+K131+K127+#REF!</f>
        <v>#REF!</v>
      </c>
      <c r="L124" s="64">
        <f>L125+L127+L131+L129</f>
        <v>19473919</v>
      </c>
      <c r="M124" s="64">
        <f>M125+M127+M131+M129</f>
        <v>7.925356193973169</v>
      </c>
      <c r="N124" s="64">
        <f>N125+N127+N131+N129</f>
        <v>0</v>
      </c>
      <c r="O124" s="65">
        <f>O125+O127+O131+O129</f>
        <v>19473919</v>
      </c>
    </row>
    <row r="125" spans="1:15" ht="15">
      <c r="A125" s="39"/>
      <c r="B125" s="66" t="s">
        <v>170</v>
      </c>
      <c r="C125" s="67"/>
      <c r="D125" s="68" t="s">
        <v>171</v>
      </c>
      <c r="E125" s="68">
        <v>16257559</v>
      </c>
      <c r="F125" s="68">
        <v>0</v>
      </c>
      <c r="G125" s="68">
        <v>0</v>
      </c>
      <c r="H125" s="69">
        <v>16257559</v>
      </c>
      <c r="I125" s="68">
        <v>0</v>
      </c>
      <c r="J125" s="68">
        <v>0</v>
      </c>
      <c r="K125" s="68">
        <v>16257559</v>
      </c>
      <c r="L125" s="69">
        <f>L126</f>
        <v>16799785</v>
      </c>
      <c r="M125" s="69">
        <f>M126</f>
        <v>1.0333522394106027</v>
      </c>
      <c r="N125" s="69">
        <f>N126</f>
        <v>0</v>
      </c>
      <c r="O125" s="71">
        <f>O126</f>
        <v>16799785</v>
      </c>
    </row>
    <row r="126" spans="1:15" ht="15">
      <c r="A126" s="88"/>
      <c r="B126" s="89"/>
      <c r="C126" s="113" t="s">
        <v>172</v>
      </c>
      <c r="D126" s="50" t="s">
        <v>173</v>
      </c>
      <c r="E126" s="50">
        <v>16257559</v>
      </c>
      <c r="F126" s="50">
        <v>0</v>
      </c>
      <c r="G126" s="50">
        <v>0</v>
      </c>
      <c r="H126" s="75">
        <v>16257559</v>
      </c>
      <c r="I126" s="50">
        <v>0</v>
      </c>
      <c r="J126" s="50">
        <v>0</v>
      </c>
      <c r="K126" s="50">
        <v>16257559</v>
      </c>
      <c r="L126" s="75">
        <v>16799785</v>
      </c>
      <c r="M126" s="90">
        <f>L126/K126</f>
        <v>1.0333522394106027</v>
      </c>
      <c r="N126" s="83">
        <v>0</v>
      </c>
      <c r="O126" s="84">
        <f>L126+N126</f>
        <v>16799785</v>
      </c>
    </row>
    <row r="127" spans="1:15" ht="15">
      <c r="A127" s="39"/>
      <c r="B127" s="66" t="s">
        <v>174</v>
      </c>
      <c r="C127" s="67"/>
      <c r="D127" s="68" t="s">
        <v>175</v>
      </c>
      <c r="E127" s="68">
        <f>E128</f>
        <v>1648720</v>
      </c>
      <c r="F127" s="68">
        <v>0</v>
      </c>
      <c r="G127" s="68">
        <v>0</v>
      </c>
      <c r="H127" s="69">
        <f>H128</f>
        <v>1648720</v>
      </c>
      <c r="I127" s="68">
        <v>0</v>
      </c>
      <c r="J127" s="68">
        <v>0</v>
      </c>
      <c r="K127" s="68">
        <f>K128</f>
        <v>1648720</v>
      </c>
      <c r="L127" s="69">
        <f>L128</f>
        <v>1569305</v>
      </c>
      <c r="M127" s="69">
        <f>M128</f>
        <v>0.9518323305352031</v>
      </c>
      <c r="N127" s="69">
        <f>N128</f>
        <v>0</v>
      </c>
      <c r="O127" s="71">
        <f>O128</f>
        <v>1569305</v>
      </c>
    </row>
    <row r="128" spans="1:15" ht="15">
      <c r="A128" s="88"/>
      <c r="B128" s="89"/>
      <c r="C128" s="113" t="s">
        <v>172</v>
      </c>
      <c r="D128" s="50" t="s">
        <v>173</v>
      </c>
      <c r="E128" s="50">
        <v>1648720</v>
      </c>
      <c r="F128" s="50">
        <v>0</v>
      </c>
      <c r="G128" s="50">
        <v>0</v>
      </c>
      <c r="H128" s="75">
        <v>1648720</v>
      </c>
      <c r="I128" s="50">
        <v>0</v>
      </c>
      <c r="J128" s="50">
        <v>0</v>
      </c>
      <c r="K128" s="50">
        <v>1648720</v>
      </c>
      <c r="L128" s="75">
        <v>1569305</v>
      </c>
      <c r="M128" s="90">
        <f>L128/K128</f>
        <v>0.9518323305352031</v>
      </c>
      <c r="N128" s="83">
        <v>0</v>
      </c>
      <c r="O128" s="84">
        <f>L128+N128</f>
        <v>1569305</v>
      </c>
    </row>
    <row r="129" spans="1:15" ht="15">
      <c r="A129" s="88"/>
      <c r="B129" s="87" t="s">
        <v>176</v>
      </c>
      <c r="C129" s="66"/>
      <c r="D129" s="68" t="s">
        <v>177</v>
      </c>
      <c r="E129" s="68"/>
      <c r="F129" s="68"/>
      <c r="G129" s="68"/>
      <c r="H129" s="69"/>
      <c r="I129" s="68"/>
      <c r="J129" s="68"/>
      <c r="K129" s="68"/>
      <c r="L129" s="69">
        <f>L130</f>
        <v>213928</v>
      </c>
      <c r="M129" s="69">
        <f>M130</f>
        <v>0</v>
      </c>
      <c r="N129" s="69">
        <f>N130</f>
        <v>0</v>
      </c>
      <c r="O129" s="77">
        <f>O130</f>
        <v>213928</v>
      </c>
    </row>
    <row r="130" spans="1:15" ht="15">
      <c r="A130" s="88"/>
      <c r="B130" s="89"/>
      <c r="C130" s="113" t="s">
        <v>80</v>
      </c>
      <c r="D130" s="92" t="s">
        <v>81</v>
      </c>
      <c r="E130" s="92"/>
      <c r="F130" s="92"/>
      <c r="G130" s="92"/>
      <c r="H130" s="83"/>
      <c r="I130" s="92"/>
      <c r="J130" s="92"/>
      <c r="K130" s="92"/>
      <c r="L130" s="83">
        <v>213928</v>
      </c>
      <c r="M130" s="90"/>
      <c r="N130" s="83">
        <v>0</v>
      </c>
      <c r="O130" s="84">
        <f>L130+N130</f>
        <v>213928</v>
      </c>
    </row>
    <row r="131" spans="1:15" ht="15">
      <c r="A131" s="39"/>
      <c r="B131" s="66" t="s">
        <v>178</v>
      </c>
      <c r="C131" s="67"/>
      <c r="D131" s="68" t="s">
        <v>179</v>
      </c>
      <c r="E131" s="68">
        <f>E132</f>
        <v>149979</v>
      </c>
      <c r="F131" s="68">
        <v>0</v>
      </c>
      <c r="G131" s="68">
        <v>0</v>
      </c>
      <c r="H131" s="69">
        <f>H132</f>
        <v>149979</v>
      </c>
      <c r="I131" s="68">
        <v>0</v>
      </c>
      <c r="J131" s="68">
        <v>0</v>
      </c>
      <c r="K131" s="68">
        <f>K132</f>
        <v>149979</v>
      </c>
      <c r="L131" s="69">
        <f>L132</f>
        <v>890901</v>
      </c>
      <c r="M131" s="69">
        <f>M132</f>
        <v>5.940171624027363</v>
      </c>
      <c r="N131" s="69">
        <f>N132</f>
        <v>0</v>
      </c>
      <c r="O131" s="71">
        <f>O132</f>
        <v>890901</v>
      </c>
    </row>
    <row r="132" spans="1:15" ht="15">
      <c r="A132" s="88"/>
      <c r="B132" s="89"/>
      <c r="C132" s="113" t="s">
        <v>172</v>
      </c>
      <c r="D132" s="50" t="s">
        <v>173</v>
      </c>
      <c r="E132" s="50">
        <v>149979</v>
      </c>
      <c r="F132" s="50">
        <v>0</v>
      </c>
      <c r="G132" s="50">
        <v>0</v>
      </c>
      <c r="H132" s="75">
        <v>149979</v>
      </c>
      <c r="I132" s="50">
        <v>0</v>
      </c>
      <c r="J132" s="50">
        <v>0</v>
      </c>
      <c r="K132" s="50">
        <v>149979</v>
      </c>
      <c r="L132" s="75">
        <v>890901</v>
      </c>
      <c r="M132" s="106">
        <f>L132/K132</f>
        <v>5.940171624027363</v>
      </c>
      <c r="N132" s="83">
        <v>0</v>
      </c>
      <c r="O132" s="84">
        <f>L132+N132</f>
        <v>890901</v>
      </c>
    </row>
    <row r="133" spans="1:16" ht="15">
      <c r="A133" s="86" t="s">
        <v>180</v>
      </c>
      <c r="B133" s="32" t="s">
        <v>181</v>
      </c>
      <c r="C133" s="32"/>
      <c r="D133" s="32"/>
      <c r="E133" s="63" t="e">
        <f>E134+E139</f>
        <v>#REF!</v>
      </c>
      <c r="F133" s="63">
        <v>0</v>
      </c>
      <c r="G133" s="63">
        <v>0</v>
      </c>
      <c r="H133" s="64" t="e">
        <f>H134+H139</f>
        <v>#REF!</v>
      </c>
      <c r="I133" s="64" t="e">
        <f>I134+I139</f>
        <v>#REF!</v>
      </c>
      <c r="J133" s="64" t="e">
        <f>J134+J139</f>
        <v>#REF!</v>
      </c>
      <c r="K133" s="63" t="e">
        <f>K134+K139</f>
        <v>#REF!</v>
      </c>
      <c r="L133" s="64">
        <f>L134+L139+L144</f>
        <v>114927</v>
      </c>
      <c r="M133" s="64">
        <f>M134+M139+M144</f>
        <v>2.296</v>
      </c>
      <c r="N133" s="64">
        <f>N134+N139+N144</f>
        <v>33964</v>
      </c>
      <c r="O133" s="65">
        <f>O134+O139+O144</f>
        <v>148891</v>
      </c>
      <c r="P133" s="1" t="s">
        <v>182</v>
      </c>
    </row>
    <row r="134" spans="1:15" ht="15">
      <c r="A134" s="39"/>
      <c r="B134" s="66" t="s">
        <v>183</v>
      </c>
      <c r="C134" s="67"/>
      <c r="D134" s="68" t="s">
        <v>184</v>
      </c>
      <c r="E134" s="68">
        <f>SUM(E137:E137)</f>
        <v>7040</v>
      </c>
      <c r="F134" s="68">
        <v>0</v>
      </c>
      <c r="G134" s="68">
        <v>0</v>
      </c>
      <c r="H134" s="69" t="e">
        <f>#REF!+H137+#REF!</f>
        <v>#REF!</v>
      </c>
      <c r="I134" s="69" t="e">
        <f>#REF!+I137+#REF!</f>
        <v>#REF!</v>
      </c>
      <c r="J134" s="69" t="e">
        <f>#REF!+J137+#REF!</f>
        <v>#REF!</v>
      </c>
      <c r="K134" s="68" t="e">
        <f>#REF!+K137+#REF!</f>
        <v>#REF!</v>
      </c>
      <c r="L134" s="69">
        <f>L137+L138+L136</f>
        <v>32889</v>
      </c>
      <c r="M134" s="69">
        <f>M137+M138+M136</f>
        <v>0</v>
      </c>
      <c r="N134" s="69">
        <f>N137+N138+N136</f>
        <v>32164</v>
      </c>
      <c r="O134" s="71">
        <f>O137+O138+O136</f>
        <v>65053</v>
      </c>
    </row>
    <row r="135" spans="1:15" ht="15">
      <c r="A135" s="39"/>
      <c r="B135" s="66"/>
      <c r="C135" s="89" t="s">
        <v>185</v>
      </c>
      <c r="D135" s="92" t="s">
        <v>186</v>
      </c>
      <c r="E135" s="68"/>
      <c r="F135" s="68"/>
      <c r="G135" s="68"/>
      <c r="H135" s="69"/>
      <c r="I135" s="69"/>
      <c r="J135" s="69"/>
      <c r="K135" s="68"/>
      <c r="L135" s="83"/>
      <c r="M135" s="83"/>
      <c r="N135" s="83"/>
      <c r="O135" s="110"/>
    </row>
    <row r="136" spans="1:15" ht="15">
      <c r="A136" s="39"/>
      <c r="B136" s="66"/>
      <c r="C136" s="89"/>
      <c r="D136" s="92" t="s">
        <v>187</v>
      </c>
      <c r="E136" s="68"/>
      <c r="F136" s="68"/>
      <c r="G136" s="68"/>
      <c r="H136" s="69"/>
      <c r="I136" s="69"/>
      <c r="J136" s="69"/>
      <c r="K136" s="68"/>
      <c r="L136" s="83">
        <v>12183</v>
      </c>
      <c r="M136" s="83"/>
      <c r="N136" s="83">
        <v>32164</v>
      </c>
      <c r="O136" s="110">
        <f>L136+N136</f>
        <v>44347</v>
      </c>
    </row>
    <row r="137" spans="1:15" ht="15">
      <c r="A137" s="88"/>
      <c r="B137" s="89"/>
      <c r="C137" s="113" t="s">
        <v>92</v>
      </c>
      <c r="D137" s="50" t="s">
        <v>93</v>
      </c>
      <c r="E137" s="50">
        <v>7040</v>
      </c>
      <c r="F137" s="50">
        <v>0</v>
      </c>
      <c r="G137" s="50">
        <v>0</v>
      </c>
      <c r="H137" s="75">
        <v>19040</v>
      </c>
      <c r="I137" s="50">
        <v>0</v>
      </c>
      <c r="J137" s="50">
        <v>0</v>
      </c>
      <c r="K137" s="50">
        <v>19040</v>
      </c>
      <c r="L137" s="75">
        <v>0</v>
      </c>
      <c r="M137" s="116">
        <f>L137/K137</f>
        <v>0</v>
      </c>
      <c r="N137" s="83">
        <v>0</v>
      </c>
      <c r="O137" s="84">
        <f>L137+N137</f>
        <v>0</v>
      </c>
    </row>
    <row r="138" spans="1:15" ht="15">
      <c r="A138" s="88"/>
      <c r="B138" s="89"/>
      <c r="C138" s="113" t="s">
        <v>80</v>
      </c>
      <c r="D138" s="50" t="s">
        <v>117</v>
      </c>
      <c r="E138" s="50"/>
      <c r="F138" s="50"/>
      <c r="G138" s="50"/>
      <c r="H138" s="75"/>
      <c r="I138" s="50"/>
      <c r="J138" s="50"/>
      <c r="K138" s="50"/>
      <c r="L138" s="75">
        <v>20706</v>
      </c>
      <c r="M138" s="116"/>
      <c r="N138" s="83">
        <v>0</v>
      </c>
      <c r="O138" s="84">
        <f>L138+N138</f>
        <v>20706</v>
      </c>
    </row>
    <row r="139" spans="1:18" ht="15">
      <c r="A139" s="39"/>
      <c r="B139" s="66" t="s">
        <v>188</v>
      </c>
      <c r="C139" s="67"/>
      <c r="D139" s="68" t="s">
        <v>189</v>
      </c>
      <c r="E139" s="68" t="e">
        <f>#REF!+#REF!+E140</f>
        <v>#REF!</v>
      </c>
      <c r="F139" s="68">
        <v>0</v>
      </c>
      <c r="G139" s="68">
        <v>0</v>
      </c>
      <c r="H139" s="69" t="e">
        <f>#REF!+#REF!+H140</f>
        <v>#REF!</v>
      </c>
      <c r="I139" s="68">
        <v>0</v>
      </c>
      <c r="J139" s="68">
        <v>0</v>
      </c>
      <c r="K139" s="68" t="e">
        <f>#REF!+#REF!+K140</f>
        <v>#REF!</v>
      </c>
      <c r="L139" s="69">
        <f>L140</f>
        <v>28700</v>
      </c>
      <c r="M139" s="69">
        <f>M140</f>
        <v>2.296</v>
      </c>
      <c r="N139" s="69">
        <f>N140</f>
        <v>0</v>
      </c>
      <c r="O139" s="71">
        <f>O140</f>
        <v>28700</v>
      </c>
      <c r="R139" s="1" t="s">
        <v>182</v>
      </c>
    </row>
    <row r="140" spans="1:15" ht="15" customHeight="1">
      <c r="A140" s="88"/>
      <c r="B140" s="89"/>
      <c r="C140" s="89" t="s">
        <v>80</v>
      </c>
      <c r="D140" s="50" t="s">
        <v>117</v>
      </c>
      <c r="E140" s="50">
        <v>12500</v>
      </c>
      <c r="F140" s="50">
        <v>0</v>
      </c>
      <c r="G140" s="50">
        <v>0</v>
      </c>
      <c r="H140" s="75">
        <v>12500</v>
      </c>
      <c r="I140" s="50">
        <v>0</v>
      </c>
      <c r="J140" s="50">
        <v>0</v>
      </c>
      <c r="K140" s="50">
        <v>12500</v>
      </c>
      <c r="L140" s="75">
        <v>28700</v>
      </c>
      <c r="M140" s="133">
        <f>L140/K140</f>
        <v>2.296</v>
      </c>
      <c r="N140" s="83">
        <v>0</v>
      </c>
      <c r="O140" s="84">
        <f>L140+N140</f>
        <v>28700</v>
      </c>
    </row>
    <row r="141" spans="1:15" ht="12.75" customHeight="1" hidden="1">
      <c r="A141" s="142">
        <v>851</v>
      </c>
      <c r="B141" s="143" t="s">
        <v>190</v>
      </c>
      <c r="C141" s="143"/>
      <c r="D141" s="143"/>
      <c r="E141" s="144"/>
      <c r="F141" s="145"/>
      <c r="G141" s="145"/>
      <c r="H141" s="146">
        <v>5260</v>
      </c>
      <c r="I141" s="146">
        <v>0</v>
      </c>
      <c r="J141" s="146">
        <v>0</v>
      </c>
      <c r="K141" s="147">
        <v>5260</v>
      </c>
      <c r="L141" s="148">
        <v>0</v>
      </c>
      <c r="M141" s="149">
        <f>L141/K141</f>
        <v>0</v>
      </c>
      <c r="N141" s="101"/>
      <c r="O141" s="102"/>
    </row>
    <row r="142" spans="1:15" ht="12.75" hidden="1">
      <c r="A142" s="88"/>
      <c r="B142" s="67">
        <v>85154</v>
      </c>
      <c r="C142" s="67"/>
      <c r="D142" s="80" t="s">
        <v>191</v>
      </c>
      <c r="E142" s="80"/>
      <c r="F142" s="80"/>
      <c r="G142" s="80"/>
      <c r="H142" s="81">
        <v>5260</v>
      </c>
      <c r="I142" s="80">
        <v>0</v>
      </c>
      <c r="J142" s="80">
        <v>0</v>
      </c>
      <c r="K142" s="80">
        <v>5260</v>
      </c>
      <c r="L142" s="81">
        <v>0</v>
      </c>
      <c r="M142" s="131">
        <f>L142/K142</f>
        <v>0</v>
      </c>
      <c r="N142" s="69"/>
      <c r="O142" s="77"/>
    </row>
    <row r="143" spans="1:15" ht="12.75" hidden="1">
      <c r="A143" s="88"/>
      <c r="B143" s="89"/>
      <c r="C143" s="89" t="s">
        <v>74</v>
      </c>
      <c r="D143" s="50" t="s">
        <v>75</v>
      </c>
      <c r="E143" s="50"/>
      <c r="F143" s="50"/>
      <c r="G143" s="50"/>
      <c r="H143" s="75">
        <v>5260</v>
      </c>
      <c r="I143" s="50">
        <v>0</v>
      </c>
      <c r="J143" s="50">
        <v>0</v>
      </c>
      <c r="K143" s="50">
        <v>5260</v>
      </c>
      <c r="L143" s="75">
        <v>0</v>
      </c>
      <c r="M143" s="150">
        <f>L143/K143</f>
        <v>0</v>
      </c>
      <c r="N143" s="69"/>
      <c r="O143" s="77"/>
    </row>
    <row r="144" spans="1:15" ht="15">
      <c r="A144" s="88"/>
      <c r="B144" s="87">
        <v>80195</v>
      </c>
      <c r="C144" s="67"/>
      <c r="D144" s="80" t="s">
        <v>97</v>
      </c>
      <c r="E144" s="80"/>
      <c r="F144" s="80"/>
      <c r="G144" s="80"/>
      <c r="H144" s="81"/>
      <c r="I144" s="80"/>
      <c r="J144" s="80"/>
      <c r="K144" s="80"/>
      <c r="L144" s="81">
        <f>L146</f>
        <v>53338</v>
      </c>
      <c r="M144" s="150"/>
      <c r="N144" s="69">
        <f>N146</f>
        <v>1800</v>
      </c>
      <c r="O144" s="77">
        <f>N144+L144</f>
        <v>55138</v>
      </c>
    </row>
    <row r="145" spans="1:15" ht="15">
      <c r="A145" s="88"/>
      <c r="B145" s="89"/>
      <c r="C145" s="89" t="s">
        <v>185</v>
      </c>
      <c r="D145" s="50" t="s">
        <v>192</v>
      </c>
      <c r="E145" s="50"/>
      <c r="F145" s="50"/>
      <c r="G145" s="50"/>
      <c r="H145" s="75"/>
      <c r="I145" s="50"/>
      <c r="J145" s="50"/>
      <c r="K145" s="50"/>
      <c r="L145" s="75"/>
      <c r="M145" s="150"/>
      <c r="N145" s="69"/>
      <c r="O145" s="77"/>
    </row>
    <row r="146" spans="1:15" ht="15">
      <c r="A146" s="88"/>
      <c r="B146" s="89"/>
      <c r="C146" s="89"/>
      <c r="D146" s="50" t="s">
        <v>193</v>
      </c>
      <c r="E146" s="50"/>
      <c r="F146" s="50"/>
      <c r="G146" s="50"/>
      <c r="H146" s="75"/>
      <c r="I146" s="50"/>
      <c r="J146" s="50"/>
      <c r="K146" s="50"/>
      <c r="L146" s="75">
        <v>53338</v>
      </c>
      <c r="M146" s="133"/>
      <c r="N146" s="83">
        <v>1800</v>
      </c>
      <c r="O146" s="84">
        <f>L146+N146</f>
        <v>55138</v>
      </c>
    </row>
    <row r="147" spans="1:15" ht="15">
      <c r="A147" s="86">
        <v>851</v>
      </c>
      <c r="B147" s="107" t="s">
        <v>190</v>
      </c>
      <c r="C147" s="107"/>
      <c r="D147" s="107"/>
      <c r="E147" s="151"/>
      <c r="F147" s="151"/>
      <c r="G147" s="151"/>
      <c r="H147" s="152"/>
      <c r="I147" s="151"/>
      <c r="J147" s="151"/>
      <c r="K147" s="151"/>
      <c r="L147" s="64">
        <f>L148</f>
        <v>5739</v>
      </c>
      <c r="M147" s="64">
        <f>M148</f>
        <v>0</v>
      </c>
      <c r="N147" s="64">
        <f>N148</f>
        <v>0</v>
      </c>
      <c r="O147" s="153">
        <f>O148</f>
        <v>5739</v>
      </c>
    </row>
    <row r="148" spans="1:15" ht="15">
      <c r="A148" s="88"/>
      <c r="B148" s="87">
        <v>85154</v>
      </c>
      <c r="C148" s="67"/>
      <c r="D148" s="80" t="s">
        <v>191</v>
      </c>
      <c r="E148" s="80"/>
      <c r="F148" s="80"/>
      <c r="G148" s="80"/>
      <c r="H148" s="81"/>
      <c r="I148" s="80"/>
      <c r="J148" s="80"/>
      <c r="K148" s="80"/>
      <c r="L148" s="81">
        <f>L149</f>
        <v>5739</v>
      </c>
      <c r="M148" s="81">
        <f>M149</f>
        <v>0</v>
      </c>
      <c r="N148" s="81">
        <f>N149</f>
        <v>0</v>
      </c>
      <c r="O148" s="77">
        <f>O149</f>
        <v>5739</v>
      </c>
    </row>
    <row r="149" spans="1:15" ht="15">
      <c r="A149" s="88"/>
      <c r="B149" s="89"/>
      <c r="C149" s="89" t="s">
        <v>74</v>
      </c>
      <c r="D149" s="50" t="s">
        <v>96</v>
      </c>
      <c r="E149" s="50"/>
      <c r="F149" s="50"/>
      <c r="G149" s="50"/>
      <c r="H149" s="75"/>
      <c r="I149" s="50"/>
      <c r="J149" s="50"/>
      <c r="K149" s="50"/>
      <c r="L149" s="75">
        <v>5739</v>
      </c>
      <c r="M149" s="150"/>
      <c r="N149" s="83">
        <v>0</v>
      </c>
      <c r="O149" s="84">
        <f>L149+N149</f>
        <v>5739</v>
      </c>
    </row>
    <row r="150" spans="1:15" ht="15">
      <c r="A150" s="86" t="s">
        <v>194</v>
      </c>
      <c r="B150" s="32" t="s">
        <v>195</v>
      </c>
      <c r="C150" s="32"/>
      <c r="D150" s="32"/>
      <c r="E150" s="63" t="e">
        <f>#REF!+E159+E162+E168+E173</f>
        <v>#REF!</v>
      </c>
      <c r="F150" s="63">
        <v>99210</v>
      </c>
      <c r="G150" s="63">
        <v>0</v>
      </c>
      <c r="H150" s="64" t="e">
        <f>#REF!+H159+H162+H168+H173+H180</f>
        <v>#REF!</v>
      </c>
      <c r="I150" s="64" t="e">
        <f>#REF!+I159+I162+I168+I173+I180</f>
        <v>#REF!</v>
      </c>
      <c r="J150" s="64" t="e">
        <f>#REF!+J159+J162+J168+J173+J180</f>
        <v>#REF!</v>
      </c>
      <c r="K150" s="63" t="e">
        <f>#REF!+K159+K162+K168+K173+K180</f>
        <v>#REF!</v>
      </c>
      <c r="L150" s="64">
        <f>L152+L159+L162+L168+L173+L180+L177</f>
        <v>10459476</v>
      </c>
      <c r="M150" s="64">
        <f>M152+M159+M162+M168+M173+M180+M177</f>
        <v>11.015161238234137</v>
      </c>
      <c r="N150" s="64">
        <f>N152+N159+N162+N168+N173+N180+N177</f>
        <v>813281</v>
      </c>
      <c r="O150" s="65">
        <f>O152+O159+O162+O168+O173+O180+O177</f>
        <v>11272757</v>
      </c>
    </row>
    <row r="151" spans="1:15" ht="15">
      <c r="A151" s="39"/>
      <c r="B151" s="66" t="s">
        <v>196</v>
      </c>
      <c r="C151" s="67"/>
      <c r="D151" s="68" t="s">
        <v>197</v>
      </c>
      <c r="E151" s="50"/>
      <c r="F151" s="50"/>
      <c r="G151" s="50"/>
      <c r="H151" s="75"/>
      <c r="I151" s="50"/>
      <c r="J151" s="50"/>
      <c r="K151" s="50"/>
      <c r="L151" s="75"/>
      <c r="M151" s="131"/>
      <c r="N151" s="70"/>
      <c r="O151" s="77"/>
    </row>
    <row r="152" spans="1:15" ht="15">
      <c r="A152" s="39"/>
      <c r="B152" s="67"/>
      <c r="C152" s="67"/>
      <c r="D152" s="68" t="s">
        <v>198</v>
      </c>
      <c r="E152" s="50"/>
      <c r="F152" s="50"/>
      <c r="G152" s="50"/>
      <c r="H152" s="75"/>
      <c r="I152" s="50"/>
      <c r="J152" s="50"/>
      <c r="K152" s="50"/>
      <c r="L152" s="81">
        <f>L154+L155+L157+L156</f>
        <v>7950151</v>
      </c>
      <c r="M152" s="81">
        <f>M154+M155+M157+M156</f>
        <v>1.1827272727272726</v>
      </c>
      <c r="N152" s="81">
        <f>N154+N155+N157+N156</f>
        <v>441600</v>
      </c>
      <c r="O152" s="77">
        <f>O154+O155+O157+O156</f>
        <v>8391751</v>
      </c>
    </row>
    <row r="153" spans="1:15" ht="15">
      <c r="A153" s="88"/>
      <c r="B153" s="89"/>
      <c r="C153" s="113" t="s">
        <v>30</v>
      </c>
      <c r="D153" s="50" t="s">
        <v>31</v>
      </c>
      <c r="E153" s="68"/>
      <c r="F153" s="68"/>
      <c r="G153" s="68"/>
      <c r="H153" s="69"/>
      <c r="I153" s="68"/>
      <c r="J153" s="68"/>
      <c r="K153" s="68"/>
      <c r="L153" s="69"/>
      <c r="M153" s="76"/>
      <c r="N153" s="70"/>
      <c r="O153" s="77"/>
    </row>
    <row r="154" spans="1:15" ht="15">
      <c r="A154" s="88"/>
      <c r="B154" s="89"/>
      <c r="C154" s="113"/>
      <c r="D154" s="91" t="s">
        <v>86</v>
      </c>
      <c r="E154" s="50">
        <v>6710000</v>
      </c>
      <c r="F154" s="50">
        <v>0</v>
      </c>
      <c r="G154" s="50">
        <v>0</v>
      </c>
      <c r="H154" s="75">
        <v>6710000</v>
      </c>
      <c r="I154" s="50">
        <v>0</v>
      </c>
      <c r="J154" s="50">
        <v>0</v>
      </c>
      <c r="K154" s="50">
        <v>6710000</v>
      </c>
      <c r="L154" s="75">
        <v>7936100</v>
      </c>
      <c r="M154" s="76">
        <f>L154/K154</f>
        <v>1.1827272727272726</v>
      </c>
      <c r="N154" s="83">
        <v>441600</v>
      </c>
      <c r="O154" s="84">
        <f>L154+N154</f>
        <v>8377700</v>
      </c>
    </row>
    <row r="155" spans="1:15" ht="15">
      <c r="A155" s="88"/>
      <c r="B155" s="89"/>
      <c r="C155" s="113" t="s">
        <v>80</v>
      </c>
      <c r="D155" s="92" t="s">
        <v>117</v>
      </c>
      <c r="E155" s="92"/>
      <c r="F155" s="92"/>
      <c r="G155" s="92"/>
      <c r="H155" s="83"/>
      <c r="I155" s="92"/>
      <c r="J155" s="92"/>
      <c r="K155" s="92"/>
      <c r="L155" s="83">
        <v>13821</v>
      </c>
      <c r="M155" s="76"/>
      <c r="N155" s="83">
        <v>0</v>
      </c>
      <c r="O155" s="84">
        <f>L155+N155</f>
        <v>13821</v>
      </c>
    </row>
    <row r="156" spans="1:15" ht="18.75" customHeight="1">
      <c r="A156" s="88"/>
      <c r="B156" s="89"/>
      <c r="C156" s="113" t="s">
        <v>199</v>
      </c>
      <c r="D156" s="154" t="s">
        <v>200</v>
      </c>
      <c r="E156" s="92"/>
      <c r="F156" s="92"/>
      <c r="G156" s="92"/>
      <c r="H156" s="83"/>
      <c r="I156" s="92"/>
      <c r="J156" s="92"/>
      <c r="K156" s="92"/>
      <c r="L156" s="83">
        <v>230</v>
      </c>
      <c r="M156" s="76"/>
      <c r="N156" s="83">
        <v>0</v>
      </c>
      <c r="O156" s="84">
        <f>N156+L156</f>
        <v>230</v>
      </c>
    </row>
    <row r="157" spans="1:15" ht="15">
      <c r="A157" s="88"/>
      <c r="B157" s="89"/>
      <c r="C157" s="113" t="s">
        <v>78</v>
      </c>
      <c r="D157" s="92" t="s">
        <v>79</v>
      </c>
      <c r="E157" s="92"/>
      <c r="F157" s="92"/>
      <c r="G157" s="92"/>
      <c r="H157" s="83"/>
      <c r="I157" s="92"/>
      <c r="J157" s="92"/>
      <c r="K157" s="92"/>
      <c r="L157" s="83">
        <v>0</v>
      </c>
      <c r="M157" s="76"/>
      <c r="N157" s="83">
        <v>0</v>
      </c>
      <c r="O157" s="84">
        <f>L157+N157</f>
        <v>0</v>
      </c>
    </row>
    <row r="158" spans="1:15" ht="15">
      <c r="A158" s="39"/>
      <c r="B158" s="66" t="s">
        <v>201</v>
      </c>
      <c r="C158" s="67"/>
      <c r="D158" s="68" t="s">
        <v>202</v>
      </c>
      <c r="E158" s="50"/>
      <c r="F158" s="50"/>
      <c r="G158" s="50"/>
      <c r="H158" s="75"/>
      <c r="I158" s="50"/>
      <c r="J158" s="50"/>
      <c r="K158" s="50"/>
      <c r="L158" s="75"/>
      <c r="M158" s="76"/>
      <c r="N158" s="70"/>
      <c r="O158" s="77"/>
    </row>
    <row r="159" spans="1:15" ht="15">
      <c r="A159" s="39"/>
      <c r="B159" s="67"/>
      <c r="C159" s="67"/>
      <c r="D159" s="68" t="s">
        <v>203</v>
      </c>
      <c r="E159" s="68">
        <f>SUM(E161:E161)</f>
        <v>95700</v>
      </c>
      <c r="F159" s="68">
        <v>0</v>
      </c>
      <c r="G159" s="68">
        <v>0</v>
      </c>
      <c r="H159" s="69">
        <f>H161</f>
        <v>95700</v>
      </c>
      <c r="I159" s="68">
        <f>I161</f>
        <v>0</v>
      </c>
      <c r="J159" s="68">
        <f>J161</f>
        <v>20582</v>
      </c>
      <c r="K159" s="68">
        <f>K161</f>
        <v>75118</v>
      </c>
      <c r="L159" s="69">
        <f>L161</f>
        <v>57200</v>
      </c>
      <c r="M159" s="69">
        <f>M161</f>
        <v>0.7614686227002849</v>
      </c>
      <c r="N159" s="69">
        <f>N161</f>
        <v>0</v>
      </c>
      <c r="O159" s="71">
        <f>O161</f>
        <v>57200</v>
      </c>
    </row>
    <row r="160" spans="1:15" ht="15">
      <c r="A160" s="88"/>
      <c r="B160" s="89"/>
      <c r="C160" s="113" t="s">
        <v>30</v>
      </c>
      <c r="D160" s="50" t="s">
        <v>31</v>
      </c>
      <c r="E160" s="68"/>
      <c r="F160" s="68"/>
      <c r="G160" s="68"/>
      <c r="H160" s="69"/>
      <c r="I160" s="68"/>
      <c r="J160" s="68"/>
      <c r="K160" s="68"/>
      <c r="L160" s="69"/>
      <c r="M160" s="76"/>
      <c r="N160" s="70"/>
      <c r="O160" s="77"/>
    </row>
    <row r="161" spans="1:15" ht="15">
      <c r="A161" s="88"/>
      <c r="B161" s="89"/>
      <c r="C161" s="89"/>
      <c r="D161" s="91" t="s">
        <v>86</v>
      </c>
      <c r="E161" s="50">
        <v>95700</v>
      </c>
      <c r="F161" s="50">
        <v>0</v>
      </c>
      <c r="G161" s="50">
        <v>0</v>
      </c>
      <c r="H161" s="75">
        <v>95700</v>
      </c>
      <c r="I161" s="50">
        <v>0</v>
      </c>
      <c r="J161" s="92">
        <v>20582</v>
      </c>
      <c r="K161" s="50">
        <v>75118</v>
      </c>
      <c r="L161" s="75">
        <v>57200</v>
      </c>
      <c r="M161" s="76">
        <f>L161/K161</f>
        <v>0.7614686227002849</v>
      </c>
      <c r="N161" s="83">
        <v>0</v>
      </c>
      <c r="O161" s="84">
        <f>L161+N161</f>
        <v>57200</v>
      </c>
    </row>
    <row r="162" spans="1:15" ht="15">
      <c r="A162" s="39"/>
      <c r="B162" s="66" t="s">
        <v>204</v>
      </c>
      <c r="C162" s="67"/>
      <c r="D162" s="68" t="s">
        <v>205</v>
      </c>
      <c r="E162" s="68">
        <f>SUM(E164:E166)</f>
        <v>609700</v>
      </c>
      <c r="F162" s="68">
        <v>0</v>
      </c>
      <c r="G162" s="68">
        <v>0</v>
      </c>
      <c r="H162" s="69">
        <f>H164+H166</f>
        <v>633900</v>
      </c>
      <c r="I162" s="68">
        <f>I164+I166</f>
        <v>29000</v>
      </c>
      <c r="J162" s="68">
        <f>J164+J166</f>
        <v>0</v>
      </c>
      <c r="K162" s="68">
        <f>K164+K166</f>
        <v>662900</v>
      </c>
      <c r="L162" s="69">
        <f>L164+L166+L167</f>
        <v>768401</v>
      </c>
      <c r="M162" s="69">
        <f>M164+M166+M167</f>
        <v>2.403491741333509</v>
      </c>
      <c r="N162" s="69">
        <f>N164+N166+N167</f>
        <v>0</v>
      </c>
      <c r="O162" s="71">
        <f>O164+O166+O167</f>
        <v>768401</v>
      </c>
    </row>
    <row r="163" spans="1:15" ht="15">
      <c r="A163" s="88"/>
      <c r="B163" s="89"/>
      <c r="C163" s="113" t="s">
        <v>30</v>
      </c>
      <c r="D163" s="50" t="s">
        <v>31</v>
      </c>
      <c r="E163" s="68"/>
      <c r="F163" s="68"/>
      <c r="G163" s="68"/>
      <c r="H163" s="69"/>
      <c r="I163" s="68"/>
      <c r="J163" s="68"/>
      <c r="K163" s="68"/>
      <c r="L163" s="69"/>
      <c r="M163" s="76"/>
      <c r="N163" s="69"/>
      <c r="O163" s="77"/>
    </row>
    <row r="164" spans="1:15" ht="15">
      <c r="A164" s="88"/>
      <c r="B164" s="89"/>
      <c r="C164" s="89"/>
      <c r="D164" s="91" t="s">
        <v>86</v>
      </c>
      <c r="E164" s="50">
        <v>125800</v>
      </c>
      <c r="F164" s="50">
        <v>0</v>
      </c>
      <c r="G164" s="50">
        <v>0</v>
      </c>
      <c r="H164" s="75">
        <v>150000</v>
      </c>
      <c r="I164" s="92">
        <v>29000</v>
      </c>
      <c r="J164" s="50">
        <v>0</v>
      </c>
      <c r="K164" s="50">
        <v>179000</v>
      </c>
      <c r="L164" s="75">
        <v>232000</v>
      </c>
      <c r="M164" s="116">
        <f>L164/K164</f>
        <v>1.2960893854748603</v>
      </c>
      <c r="N164" s="83">
        <v>0</v>
      </c>
      <c r="O164" s="84">
        <f>L164+N164</f>
        <v>232000</v>
      </c>
    </row>
    <row r="165" spans="1:15" ht="15">
      <c r="A165" s="88"/>
      <c r="B165" s="89"/>
      <c r="C165" s="113" t="s">
        <v>185</v>
      </c>
      <c r="D165" s="50" t="s">
        <v>192</v>
      </c>
      <c r="E165" s="50"/>
      <c r="F165" s="50"/>
      <c r="G165" s="50"/>
      <c r="H165" s="75"/>
      <c r="I165" s="50"/>
      <c r="J165" s="50"/>
      <c r="K165" s="50"/>
      <c r="L165" s="75"/>
      <c r="M165" s="116"/>
      <c r="N165" s="83"/>
      <c r="O165" s="84"/>
    </row>
    <row r="166" spans="1:15" ht="15">
      <c r="A166" s="88"/>
      <c r="B166" s="89"/>
      <c r="C166" s="89"/>
      <c r="D166" s="50" t="s">
        <v>193</v>
      </c>
      <c r="E166" s="50">
        <v>483900</v>
      </c>
      <c r="F166" s="50">
        <v>0</v>
      </c>
      <c r="G166" s="50">
        <v>0</v>
      </c>
      <c r="H166" s="75">
        <v>483900</v>
      </c>
      <c r="I166" s="50">
        <v>0</v>
      </c>
      <c r="J166" s="50">
        <v>0</v>
      </c>
      <c r="K166" s="50">
        <v>483900</v>
      </c>
      <c r="L166" s="75">
        <v>535872</v>
      </c>
      <c r="M166" s="116">
        <f>L166/K166</f>
        <v>1.1074023558586485</v>
      </c>
      <c r="N166" s="83">
        <v>0</v>
      </c>
      <c r="O166" s="84">
        <f>L166+N166</f>
        <v>535872</v>
      </c>
    </row>
    <row r="167" spans="1:15" ht="15">
      <c r="A167" s="88"/>
      <c r="B167" s="89"/>
      <c r="C167" s="89" t="s">
        <v>80</v>
      </c>
      <c r="D167" s="92" t="s">
        <v>117</v>
      </c>
      <c r="E167" s="92"/>
      <c r="F167" s="92"/>
      <c r="G167" s="92"/>
      <c r="H167" s="83"/>
      <c r="I167" s="92"/>
      <c r="J167" s="92"/>
      <c r="K167" s="92"/>
      <c r="L167" s="83">
        <v>529</v>
      </c>
      <c r="M167" s="116"/>
      <c r="N167" s="83">
        <v>0</v>
      </c>
      <c r="O167" s="84">
        <f>L167+N167</f>
        <v>529</v>
      </c>
    </row>
    <row r="168" spans="1:15" ht="15">
      <c r="A168" s="39"/>
      <c r="B168" s="66" t="s">
        <v>206</v>
      </c>
      <c r="C168" s="67"/>
      <c r="D168" s="68" t="s">
        <v>207</v>
      </c>
      <c r="E168" s="68">
        <v>384500</v>
      </c>
      <c r="F168" s="68">
        <v>0</v>
      </c>
      <c r="G168" s="68">
        <v>0</v>
      </c>
      <c r="H168" s="69">
        <f>H170+H171</f>
        <v>393500</v>
      </c>
      <c r="I168" s="69">
        <f>I170+I171</f>
        <v>0</v>
      </c>
      <c r="J168" s="69">
        <f>J170+J171</f>
        <v>0</v>
      </c>
      <c r="K168" s="68">
        <f>K170+K171</f>
        <v>393500</v>
      </c>
      <c r="L168" s="69">
        <f>L170+L171+L172</f>
        <v>445000</v>
      </c>
      <c r="M168" s="69">
        <f>M170+M171+M172</f>
        <v>2.5653807253287098</v>
      </c>
      <c r="N168" s="69">
        <f>N170+N171+N172</f>
        <v>0</v>
      </c>
      <c r="O168" s="71">
        <f>O170+O171+O172</f>
        <v>445000</v>
      </c>
    </row>
    <row r="169" spans="1:15" ht="15">
      <c r="A169" s="88"/>
      <c r="B169" s="89"/>
      <c r="C169" s="113" t="s">
        <v>185</v>
      </c>
      <c r="D169" s="50" t="s">
        <v>192</v>
      </c>
      <c r="E169" s="50"/>
      <c r="F169" s="50"/>
      <c r="G169" s="50"/>
      <c r="H169" s="75"/>
      <c r="I169" s="50"/>
      <c r="J169" s="50"/>
      <c r="K169" s="50"/>
      <c r="L169" s="75"/>
      <c r="M169" s="76"/>
      <c r="N169" s="70"/>
      <c r="O169" s="77"/>
    </row>
    <row r="170" spans="1:15" ht="15">
      <c r="A170" s="88"/>
      <c r="B170" s="89"/>
      <c r="C170" s="89"/>
      <c r="D170" s="50" t="s">
        <v>193</v>
      </c>
      <c r="E170" s="50">
        <v>384500</v>
      </c>
      <c r="F170" s="50"/>
      <c r="G170" s="50"/>
      <c r="H170" s="75">
        <v>384500</v>
      </c>
      <c r="I170" s="50"/>
      <c r="J170" s="50"/>
      <c r="K170" s="50">
        <v>384500</v>
      </c>
      <c r="L170" s="75">
        <v>431000</v>
      </c>
      <c r="M170" s="76">
        <f>L170/K170</f>
        <v>1.1209362808842653</v>
      </c>
      <c r="N170" s="83">
        <v>0</v>
      </c>
      <c r="O170" s="84">
        <f>L170+N170</f>
        <v>431000</v>
      </c>
    </row>
    <row r="171" spans="1:15" ht="15">
      <c r="A171" s="88"/>
      <c r="B171" s="89"/>
      <c r="C171" s="89" t="s">
        <v>92</v>
      </c>
      <c r="D171" s="50" t="s">
        <v>93</v>
      </c>
      <c r="E171" s="50"/>
      <c r="F171" s="50">
        <v>9000</v>
      </c>
      <c r="G171" s="50">
        <v>0</v>
      </c>
      <c r="H171" s="75">
        <v>9000</v>
      </c>
      <c r="I171" s="50">
        <v>0</v>
      </c>
      <c r="J171" s="50">
        <v>0</v>
      </c>
      <c r="K171" s="50">
        <v>9000</v>
      </c>
      <c r="L171" s="75">
        <v>13000</v>
      </c>
      <c r="M171" s="76">
        <f>L171/K171</f>
        <v>1.4444444444444444</v>
      </c>
      <c r="N171" s="85">
        <v>0</v>
      </c>
      <c r="O171" s="84">
        <f>L171+N171</f>
        <v>13000</v>
      </c>
    </row>
    <row r="172" spans="1:15" ht="15">
      <c r="A172" s="88"/>
      <c r="B172" s="89"/>
      <c r="C172" s="89" t="s">
        <v>94</v>
      </c>
      <c r="D172" s="50" t="s">
        <v>95</v>
      </c>
      <c r="E172" s="50"/>
      <c r="F172" s="50"/>
      <c r="G172" s="50"/>
      <c r="H172" s="75"/>
      <c r="I172" s="50"/>
      <c r="J172" s="50"/>
      <c r="K172" s="50"/>
      <c r="L172" s="75">
        <v>1000</v>
      </c>
      <c r="M172" s="112"/>
      <c r="N172" s="83">
        <v>0</v>
      </c>
      <c r="O172" s="84">
        <f>N172+L172</f>
        <v>1000</v>
      </c>
    </row>
    <row r="173" spans="1:15" ht="15">
      <c r="A173" s="39"/>
      <c r="B173" s="66" t="s">
        <v>208</v>
      </c>
      <c r="C173" s="67"/>
      <c r="D173" s="68" t="s">
        <v>209</v>
      </c>
      <c r="E173" s="68">
        <f>SUM(E174:E176)</f>
        <v>178900</v>
      </c>
      <c r="F173" s="68">
        <v>0</v>
      </c>
      <c r="G173" s="68">
        <v>0</v>
      </c>
      <c r="H173" s="69">
        <f>H174+H176</f>
        <v>178900</v>
      </c>
      <c r="I173" s="69">
        <f>I174+I176</f>
        <v>0</v>
      </c>
      <c r="J173" s="69">
        <f>J174+J176</f>
        <v>0</v>
      </c>
      <c r="K173" s="68">
        <f>K174+K176</f>
        <v>178900</v>
      </c>
      <c r="L173" s="69">
        <f>L174+L176</f>
        <v>190700</v>
      </c>
      <c r="M173" s="69">
        <f>M174+M176</f>
        <v>2.088125466766243</v>
      </c>
      <c r="N173" s="69">
        <f>N174+N176</f>
        <v>0</v>
      </c>
      <c r="O173" s="71">
        <f>O174+O176</f>
        <v>190700</v>
      </c>
    </row>
    <row r="174" spans="1:15" ht="15">
      <c r="A174" s="88"/>
      <c r="B174" s="89"/>
      <c r="C174" s="113" t="s">
        <v>92</v>
      </c>
      <c r="D174" s="50" t="s">
        <v>93</v>
      </c>
      <c r="E174" s="50">
        <v>45000</v>
      </c>
      <c r="F174" s="50">
        <v>0</v>
      </c>
      <c r="G174" s="50">
        <v>0</v>
      </c>
      <c r="H174" s="75">
        <v>45000</v>
      </c>
      <c r="I174" s="50">
        <v>0</v>
      </c>
      <c r="J174" s="50">
        <v>0</v>
      </c>
      <c r="K174" s="50">
        <v>45000</v>
      </c>
      <c r="L174" s="75">
        <v>45000</v>
      </c>
      <c r="M174" s="116">
        <f>L174/K174</f>
        <v>1</v>
      </c>
      <c r="N174" s="85">
        <v>0</v>
      </c>
      <c r="O174" s="84">
        <f>L174+N174</f>
        <v>45000</v>
      </c>
    </row>
    <row r="175" spans="1:15" ht="15">
      <c r="A175" s="88"/>
      <c r="B175" s="89"/>
      <c r="C175" s="113" t="s">
        <v>30</v>
      </c>
      <c r="D175" s="50" t="s">
        <v>31</v>
      </c>
      <c r="E175" s="50"/>
      <c r="F175" s="50"/>
      <c r="G175" s="50"/>
      <c r="H175" s="75"/>
      <c r="I175" s="50"/>
      <c r="J175" s="50"/>
      <c r="K175" s="50"/>
      <c r="L175" s="75"/>
      <c r="M175" s="116"/>
      <c r="N175" s="85"/>
      <c r="O175" s="84"/>
    </row>
    <row r="176" spans="1:15" ht="15">
      <c r="A176" s="88"/>
      <c r="B176" s="89"/>
      <c r="C176" s="89"/>
      <c r="D176" s="91" t="s">
        <v>86</v>
      </c>
      <c r="E176" s="50">
        <v>133900</v>
      </c>
      <c r="F176" s="50">
        <v>0</v>
      </c>
      <c r="G176" s="50">
        <v>0</v>
      </c>
      <c r="H176" s="75">
        <v>133900</v>
      </c>
      <c r="I176" s="50">
        <v>0</v>
      </c>
      <c r="J176" s="50">
        <v>0</v>
      </c>
      <c r="K176" s="50">
        <v>133900</v>
      </c>
      <c r="L176" s="75">
        <v>145700</v>
      </c>
      <c r="M176" s="116">
        <f>L176/K176</f>
        <v>1.0881254667662434</v>
      </c>
      <c r="N176" s="85">
        <v>0</v>
      </c>
      <c r="O176" s="84">
        <f>L176+N176</f>
        <v>145700</v>
      </c>
    </row>
    <row r="177" spans="1:15" ht="15">
      <c r="A177" s="88"/>
      <c r="B177" s="87">
        <v>85278</v>
      </c>
      <c r="C177" s="89"/>
      <c r="D177" s="155" t="s">
        <v>210</v>
      </c>
      <c r="E177" s="50"/>
      <c r="F177" s="50"/>
      <c r="G177" s="50"/>
      <c r="H177" s="75"/>
      <c r="I177" s="50"/>
      <c r="J177" s="50"/>
      <c r="K177" s="50"/>
      <c r="L177" s="81">
        <f>L179</f>
        <v>0</v>
      </c>
      <c r="M177" s="112"/>
      <c r="N177" s="69">
        <f>N179</f>
        <v>371681</v>
      </c>
      <c r="O177" s="77">
        <f>O179</f>
        <v>371681</v>
      </c>
    </row>
    <row r="178" spans="1:15" ht="15">
      <c r="A178" s="88"/>
      <c r="B178" s="89"/>
      <c r="C178" s="89" t="s">
        <v>30</v>
      </c>
      <c r="D178" s="50" t="s">
        <v>31</v>
      </c>
      <c r="E178" s="50"/>
      <c r="F178" s="50"/>
      <c r="G178" s="50"/>
      <c r="H178" s="75"/>
      <c r="I178" s="50"/>
      <c r="J178" s="50"/>
      <c r="K178" s="50"/>
      <c r="L178" s="75"/>
      <c r="M178" s="90"/>
      <c r="N178" s="83"/>
      <c r="O178" s="84"/>
    </row>
    <row r="179" spans="1:15" ht="15">
      <c r="A179" s="88"/>
      <c r="B179" s="89"/>
      <c r="C179" s="89"/>
      <c r="D179" s="91" t="s">
        <v>86</v>
      </c>
      <c r="E179" s="50"/>
      <c r="F179" s="50"/>
      <c r="G179" s="50"/>
      <c r="H179" s="75"/>
      <c r="I179" s="50"/>
      <c r="J179" s="50"/>
      <c r="K179" s="50"/>
      <c r="L179" s="75">
        <v>0</v>
      </c>
      <c r="M179" s="90"/>
      <c r="N179" s="83">
        <v>371681</v>
      </c>
      <c r="O179" s="84">
        <f>L179+N179</f>
        <v>371681</v>
      </c>
    </row>
    <row r="180" spans="1:15" ht="15">
      <c r="A180" s="88"/>
      <c r="B180" s="87">
        <v>85295</v>
      </c>
      <c r="C180" s="89"/>
      <c r="D180" s="80" t="s">
        <v>29</v>
      </c>
      <c r="E180" s="80">
        <v>0</v>
      </c>
      <c r="F180" s="80">
        <v>90210</v>
      </c>
      <c r="G180" s="80">
        <v>0</v>
      </c>
      <c r="H180" s="81" t="e">
        <f>H182+#REF!+#REF!</f>
        <v>#REF!</v>
      </c>
      <c r="I180" s="81" t="e">
        <f>I182+#REF!+#REF!</f>
        <v>#REF!</v>
      </c>
      <c r="J180" s="81" t="e">
        <f>J182+#REF!+#REF!</f>
        <v>#REF!</v>
      </c>
      <c r="K180" s="80" t="e">
        <f>K182+#REF!+#REF!</f>
        <v>#REF!</v>
      </c>
      <c r="L180" s="81">
        <f>L182+L193</f>
        <v>1048024</v>
      </c>
      <c r="M180" s="81">
        <f>M182+M193</f>
        <v>2.0139674093781177</v>
      </c>
      <c r="N180" s="81">
        <f>N182+N193</f>
        <v>0</v>
      </c>
      <c r="O180" s="82">
        <f>O182+O193</f>
        <v>1048024</v>
      </c>
    </row>
    <row r="181" spans="1:15" ht="15">
      <c r="A181" s="88"/>
      <c r="B181" s="89"/>
      <c r="C181" s="89" t="s">
        <v>185</v>
      </c>
      <c r="D181" s="50" t="s">
        <v>211</v>
      </c>
      <c r="E181" s="50"/>
      <c r="F181" s="50"/>
      <c r="G181" s="50"/>
      <c r="H181" s="75"/>
      <c r="I181" s="50"/>
      <c r="J181" s="50"/>
      <c r="K181" s="50"/>
      <c r="L181" s="75"/>
      <c r="M181" s="112"/>
      <c r="N181" s="69"/>
      <c r="O181" s="77"/>
    </row>
    <row r="182" spans="1:15" ht="15" customHeight="1">
      <c r="A182" s="88"/>
      <c r="B182" s="89"/>
      <c r="C182" s="89"/>
      <c r="D182" s="50" t="s">
        <v>212</v>
      </c>
      <c r="E182" s="50">
        <v>0</v>
      </c>
      <c r="F182" s="50">
        <v>90210</v>
      </c>
      <c r="G182" s="50">
        <v>0</v>
      </c>
      <c r="H182" s="75">
        <v>90210</v>
      </c>
      <c r="I182" s="50">
        <v>60140</v>
      </c>
      <c r="J182" s="50">
        <v>0</v>
      </c>
      <c r="K182" s="50">
        <v>150350</v>
      </c>
      <c r="L182" s="75">
        <v>302800</v>
      </c>
      <c r="M182" s="90">
        <f>L182/K182</f>
        <v>2.0139674093781177</v>
      </c>
      <c r="N182" s="83">
        <v>0</v>
      </c>
      <c r="O182" s="84">
        <f>L182+N182</f>
        <v>302800</v>
      </c>
    </row>
    <row r="183" spans="1:15" ht="12.75" hidden="1">
      <c r="A183" s="142">
        <v>853</v>
      </c>
      <c r="B183" s="143" t="s">
        <v>213</v>
      </c>
      <c r="C183" s="143"/>
      <c r="D183" s="143"/>
      <c r="E183" s="147">
        <v>0</v>
      </c>
      <c r="F183" s="147">
        <v>37520</v>
      </c>
      <c r="G183" s="147">
        <v>0</v>
      </c>
      <c r="H183" s="146">
        <v>37520</v>
      </c>
      <c r="I183" s="147">
        <v>0</v>
      </c>
      <c r="J183" s="147">
        <v>0</v>
      </c>
      <c r="K183" s="147">
        <v>37520</v>
      </c>
      <c r="L183" s="148">
        <v>0</v>
      </c>
      <c r="M183" s="100">
        <f>L183/K183</f>
        <v>0</v>
      </c>
      <c r="N183" s="101"/>
      <c r="O183" s="102"/>
    </row>
    <row r="184" spans="1:15" ht="12.75" hidden="1">
      <c r="A184" s="156"/>
      <c r="B184" s="157">
        <v>85395</v>
      </c>
      <c r="C184" s="113"/>
      <c r="D184" s="118" t="s">
        <v>214</v>
      </c>
      <c r="E184" s="50"/>
      <c r="F184" s="50"/>
      <c r="G184" s="50"/>
      <c r="H184" s="81">
        <v>37520</v>
      </c>
      <c r="I184" s="80">
        <v>0</v>
      </c>
      <c r="J184" s="80">
        <v>0</v>
      </c>
      <c r="K184" s="80">
        <v>37520</v>
      </c>
      <c r="L184" s="81">
        <v>0</v>
      </c>
      <c r="M184" s="104">
        <f>L184/K184</f>
        <v>0</v>
      </c>
      <c r="N184" s="69"/>
      <c r="O184" s="77"/>
    </row>
    <row r="185" spans="1:15" ht="12.75" hidden="1">
      <c r="A185" s="156"/>
      <c r="B185" s="113"/>
      <c r="C185" s="113" t="s">
        <v>38</v>
      </c>
      <c r="D185" s="50" t="s">
        <v>39</v>
      </c>
      <c r="E185" s="50">
        <v>0</v>
      </c>
      <c r="F185" s="50">
        <v>37520</v>
      </c>
      <c r="G185" s="50">
        <v>0</v>
      </c>
      <c r="H185" s="75">
        <v>37520</v>
      </c>
      <c r="I185" s="50">
        <v>0</v>
      </c>
      <c r="J185" s="50">
        <v>0</v>
      </c>
      <c r="K185" s="50">
        <v>37520</v>
      </c>
      <c r="L185" s="75">
        <v>0</v>
      </c>
      <c r="M185" s="112">
        <f>L185/K185</f>
        <v>0</v>
      </c>
      <c r="N185" s="69"/>
      <c r="O185" s="77"/>
    </row>
    <row r="186" spans="1:15" ht="12.75" hidden="1">
      <c r="A186" s="156"/>
      <c r="B186" s="113"/>
      <c r="C186" s="113"/>
      <c r="D186" s="50" t="s">
        <v>215</v>
      </c>
      <c r="E186" s="50"/>
      <c r="F186" s="50"/>
      <c r="G186" s="50"/>
      <c r="H186" s="75"/>
      <c r="I186" s="50"/>
      <c r="J186" s="50"/>
      <c r="K186" s="50"/>
      <c r="L186" s="75"/>
      <c r="M186" s="112"/>
      <c r="N186" s="69"/>
      <c r="O186" s="77"/>
    </row>
    <row r="187" spans="1:15" ht="12.75" hidden="1">
      <c r="A187" s="156"/>
      <c r="B187" s="113"/>
      <c r="C187" s="113"/>
      <c r="D187" s="50" t="s">
        <v>216</v>
      </c>
      <c r="E187" s="50"/>
      <c r="F187" s="50"/>
      <c r="G187" s="50"/>
      <c r="H187" s="75"/>
      <c r="I187" s="50"/>
      <c r="J187" s="50"/>
      <c r="K187" s="50"/>
      <c r="L187" s="75"/>
      <c r="M187" s="105"/>
      <c r="N187" s="69"/>
      <c r="O187" s="77"/>
    </row>
    <row r="188" spans="1:15" ht="12.75" hidden="1">
      <c r="A188" s="142">
        <v>854</v>
      </c>
      <c r="B188" s="143" t="s">
        <v>217</v>
      </c>
      <c r="C188" s="143"/>
      <c r="D188" s="143"/>
      <c r="E188" s="144"/>
      <c r="F188" s="145"/>
      <c r="G188" s="145"/>
      <c r="H188" s="146">
        <v>101585</v>
      </c>
      <c r="I188" s="146">
        <v>0</v>
      </c>
      <c r="J188" s="146">
        <v>0</v>
      </c>
      <c r="K188" s="147">
        <v>101585</v>
      </c>
      <c r="L188" s="148">
        <v>0</v>
      </c>
      <c r="M188" s="100">
        <f>L188/K188</f>
        <v>0</v>
      </c>
      <c r="N188" s="101"/>
      <c r="O188" s="102"/>
    </row>
    <row r="189" spans="1:15" ht="12.75" hidden="1">
      <c r="A189" s="156"/>
      <c r="B189" s="157">
        <v>85415</v>
      </c>
      <c r="C189" s="113"/>
      <c r="D189" s="118" t="s">
        <v>218</v>
      </c>
      <c r="E189" s="50"/>
      <c r="F189" s="50"/>
      <c r="G189" s="50"/>
      <c r="H189" s="81">
        <v>101585</v>
      </c>
      <c r="I189" s="80">
        <v>0</v>
      </c>
      <c r="J189" s="80">
        <v>0</v>
      </c>
      <c r="K189" s="80">
        <v>101585</v>
      </c>
      <c r="L189" s="81">
        <v>0</v>
      </c>
      <c r="M189" s="104">
        <f>L189/K189</f>
        <v>0</v>
      </c>
      <c r="N189" s="69"/>
      <c r="O189" s="77"/>
    </row>
    <row r="190" spans="1:15" ht="12.75" hidden="1">
      <c r="A190" s="156"/>
      <c r="B190" s="113"/>
      <c r="C190" s="113" t="s">
        <v>219</v>
      </c>
      <c r="D190" s="50" t="s">
        <v>211</v>
      </c>
      <c r="E190" s="50"/>
      <c r="F190" s="50"/>
      <c r="G190" s="50"/>
      <c r="H190" s="75">
        <v>101585</v>
      </c>
      <c r="I190" s="50">
        <v>0</v>
      </c>
      <c r="J190" s="50">
        <v>0</v>
      </c>
      <c r="K190" s="50">
        <v>101585</v>
      </c>
      <c r="L190" s="75">
        <v>0</v>
      </c>
      <c r="M190" s="112">
        <f>L190/K190</f>
        <v>0</v>
      </c>
      <c r="N190" s="69"/>
      <c r="O190" s="77"/>
    </row>
    <row r="191" spans="1:15" ht="12.75" hidden="1">
      <c r="A191" s="156"/>
      <c r="B191" s="113"/>
      <c r="C191" s="113"/>
      <c r="D191" s="50" t="s">
        <v>212</v>
      </c>
      <c r="E191" s="50"/>
      <c r="F191" s="50"/>
      <c r="G191" s="50"/>
      <c r="H191" s="75"/>
      <c r="I191" s="50"/>
      <c r="J191" s="50"/>
      <c r="K191" s="50"/>
      <c r="L191" s="75"/>
      <c r="M191" s="105"/>
      <c r="N191" s="69"/>
      <c r="O191" s="77"/>
    </row>
    <row r="192" spans="1:15" ht="15">
      <c r="A192" s="156"/>
      <c r="B192" s="113"/>
      <c r="C192" s="113" t="s">
        <v>141</v>
      </c>
      <c r="D192" s="50" t="s">
        <v>142</v>
      </c>
      <c r="E192" s="50"/>
      <c r="F192" s="50"/>
      <c r="G192" s="50"/>
      <c r="H192" s="75"/>
      <c r="I192" s="50"/>
      <c r="J192" s="50"/>
      <c r="K192" s="50"/>
      <c r="L192" s="75"/>
      <c r="M192" s="105"/>
      <c r="N192" s="69"/>
      <c r="O192" s="77"/>
    </row>
    <row r="193" spans="1:15" ht="15">
      <c r="A193" s="156"/>
      <c r="B193" s="113"/>
      <c r="C193" s="113"/>
      <c r="D193" s="50" t="s">
        <v>143</v>
      </c>
      <c r="E193" s="50"/>
      <c r="F193" s="50"/>
      <c r="G193" s="50"/>
      <c r="H193" s="75"/>
      <c r="I193" s="50"/>
      <c r="J193" s="50"/>
      <c r="K193" s="50"/>
      <c r="L193" s="75">
        <v>745224</v>
      </c>
      <c r="M193" s="106"/>
      <c r="N193" s="83">
        <v>0</v>
      </c>
      <c r="O193" s="84">
        <f>L193+N193</f>
        <v>745224</v>
      </c>
    </row>
    <row r="194" spans="1:15" ht="15">
      <c r="A194" s="62">
        <v>854</v>
      </c>
      <c r="B194" s="32" t="s">
        <v>217</v>
      </c>
      <c r="C194" s="32"/>
      <c r="D194" s="32"/>
      <c r="E194" s="158"/>
      <c r="F194" s="158"/>
      <c r="G194" s="158"/>
      <c r="H194" s="159"/>
      <c r="I194" s="158"/>
      <c r="J194" s="158"/>
      <c r="K194" s="158"/>
      <c r="L194" s="159">
        <f>L195</f>
        <v>205039</v>
      </c>
      <c r="M194" s="159">
        <f>M195</f>
        <v>0</v>
      </c>
      <c r="N194" s="159">
        <f>N195</f>
        <v>210029</v>
      </c>
      <c r="O194" s="160">
        <f>O195</f>
        <v>415068</v>
      </c>
    </row>
    <row r="195" spans="1:15" ht="15">
      <c r="A195" s="156"/>
      <c r="B195" s="48">
        <v>85415</v>
      </c>
      <c r="C195" s="66"/>
      <c r="D195" s="80" t="s">
        <v>218</v>
      </c>
      <c r="E195" s="80"/>
      <c r="F195" s="80"/>
      <c r="G195" s="80"/>
      <c r="H195" s="81"/>
      <c r="I195" s="80"/>
      <c r="J195" s="80"/>
      <c r="K195" s="80"/>
      <c r="L195" s="81">
        <f>L197</f>
        <v>205039</v>
      </c>
      <c r="M195" s="81">
        <f>M197</f>
        <v>0</v>
      </c>
      <c r="N195" s="81">
        <f>N197</f>
        <v>210029</v>
      </c>
      <c r="O195" s="82">
        <f>O197</f>
        <v>415068</v>
      </c>
    </row>
    <row r="196" spans="1:15" ht="15">
      <c r="A196" s="156"/>
      <c r="B196" s="113"/>
      <c r="C196" s="113" t="s">
        <v>185</v>
      </c>
      <c r="D196" s="50" t="s">
        <v>220</v>
      </c>
      <c r="E196" s="50"/>
      <c r="F196" s="50"/>
      <c r="G196" s="50"/>
      <c r="H196" s="75"/>
      <c r="I196" s="50"/>
      <c r="J196" s="50"/>
      <c r="K196" s="50"/>
      <c r="L196" s="75"/>
      <c r="M196" s="133"/>
      <c r="N196" s="85"/>
      <c r="O196" s="84"/>
    </row>
    <row r="197" spans="1:15" ht="15">
      <c r="A197" s="156"/>
      <c r="B197" s="113"/>
      <c r="C197" s="113"/>
      <c r="D197" s="50" t="s">
        <v>187</v>
      </c>
      <c r="E197" s="50"/>
      <c r="F197" s="50"/>
      <c r="G197" s="50"/>
      <c r="H197" s="75"/>
      <c r="I197" s="50"/>
      <c r="J197" s="50"/>
      <c r="K197" s="50"/>
      <c r="L197" s="75">
        <v>205039</v>
      </c>
      <c r="M197" s="133"/>
      <c r="N197" s="83">
        <v>210029</v>
      </c>
      <c r="O197" s="84">
        <f>L197+N197</f>
        <v>415068</v>
      </c>
    </row>
    <row r="198" spans="1:15" ht="15">
      <c r="A198" s="62" t="s">
        <v>221</v>
      </c>
      <c r="B198" s="32" t="s">
        <v>222</v>
      </c>
      <c r="C198" s="32"/>
      <c r="D198" s="32"/>
      <c r="E198" s="161" t="e">
        <f>E203+#REF!</f>
        <v>#REF!</v>
      </c>
      <c r="F198" s="63">
        <v>5700</v>
      </c>
      <c r="G198" s="63">
        <v>0</v>
      </c>
      <c r="H198" s="64" t="e">
        <f>H203+#REF!</f>
        <v>#REF!</v>
      </c>
      <c r="I198" s="64">
        <v>1200</v>
      </c>
      <c r="J198" s="64" t="e">
        <f>J203+#REF!</f>
        <v>#REF!</v>
      </c>
      <c r="K198" s="63" t="e">
        <f>K203+#REF!</f>
        <v>#REF!</v>
      </c>
      <c r="L198" s="64">
        <f>L199+L203+L208</f>
        <v>303471</v>
      </c>
      <c r="M198" s="64">
        <f>M199+M203+M208</f>
        <v>2.391025641025641</v>
      </c>
      <c r="N198" s="64">
        <f>N199+N203+N208</f>
        <v>0</v>
      </c>
      <c r="O198" s="65">
        <f>O199+O203+O208</f>
        <v>303471</v>
      </c>
    </row>
    <row r="199" spans="1:15" ht="15">
      <c r="A199" s="162"/>
      <c r="B199" s="48">
        <v>90001</v>
      </c>
      <c r="C199" s="67"/>
      <c r="D199" s="163" t="s">
        <v>223</v>
      </c>
      <c r="E199" s="112"/>
      <c r="F199" s="68"/>
      <c r="G199" s="68"/>
      <c r="H199" s="69">
        <v>0</v>
      </c>
      <c r="I199" s="69"/>
      <c r="J199" s="69"/>
      <c r="K199" s="68">
        <v>0</v>
      </c>
      <c r="L199" s="69">
        <f>L202</f>
        <v>250000</v>
      </c>
      <c r="M199" s="69">
        <f>M202</f>
        <v>0</v>
      </c>
      <c r="N199" s="69">
        <f>N202</f>
        <v>0</v>
      </c>
      <c r="O199" s="71">
        <f>O202</f>
        <v>250000</v>
      </c>
    </row>
    <row r="200" spans="1:15" ht="15">
      <c r="A200" s="164"/>
      <c r="B200" s="165"/>
      <c r="C200" s="73" t="s">
        <v>224</v>
      </c>
      <c r="D200" s="50" t="s">
        <v>225</v>
      </c>
      <c r="E200" s="112"/>
      <c r="F200" s="68"/>
      <c r="G200" s="68"/>
      <c r="H200" s="69"/>
      <c r="I200" s="69"/>
      <c r="J200" s="69"/>
      <c r="K200" s="68"/>
      <c r="L200" s="69"/>
      <c r="M200" s="76"/>
      <c r="N200" s="70"/>
      <c r="O200" s="77"/>
    </row>
    <row r="201" spans="1:15" ht="15">
      <c r="A201" s="164"/>
      <c r="B201" s="165"/>
      <c r="C201" s="73"/>
      <c r="D201" s="50" t="s">
        <v>226</v>
      </c>
      <c r="E201" s="112"/>
      <c r="F201" s="68"/>
      <c r="G201" s="68"/>
      <c r="H201" s="69"/>
      <c r="I201" s="69"/>
      <c r="J201" s="69"/>
      <c r="K201" s="68"/>
      <c r="L201" s="69"/>
      <c r="M201" s="76"/>
      <c r="N201" s="70"/>
      <c r="O201" s="77"/>
    </row>
    <row r="202" spans="1:15" ht="15">
      <c r="A202" s="164"/>
      <c r="B202" s="165"/>
      <c r="C202" s="166"/>
      <c r="D202" s="50" t="s">
        <v>227</v>
      </c>
      <c r="E202" s="112"/>
      <c r="F202" s="68"/>
      <c r="G202" s="68"/>
      <c r="H202" s="83">
        <v>0</v>
      </c>
      <c r="I202" s="83"/>
      <c r="J202" s="83"/>
      <c r="K202" s="92">
        <v>0</v>
      </c>
      <c r="L202" s="83">
        <v>250000</v>
      </c>
      <c r="M202" s="90"/>
      <c r="N202" s="83">
        <v>0</v>
      </c>
      <c r="O202" s="84">
        <f>L202+N202</f>
        <v>250000</v>
      </c>
    </row>
    <row r="203" spans="1:15" ht="15">
      <c r="A203" s="39"/>
      <c r="B203" s="66" t="s">
        <v>228</v>
      </c>
      <c r="C203" s="67"/>
      <c r="D203" s="69" t="s">
        <v>229</v>
      </c>
      <c r="E203" s="112">
        <f>E205+E206</f>
        <v>23500</v>
      </c>
      <c r="F203" s="68">
        <v>5700</v>
      </c>
      <c r="G203" s="68">
        <v>0</v>
      </c>
      <c r="H203" s="69">
        <f>H205+H206</f>
        <v>35200</v>
      </c>
      <c r="I203" s="69">
        <f>I205+I206</f>
        <v>1200</v>
      </c>
      <c r="J203" s="69">
        <f>J205+J206</f>
        <v>2000</v>
      </c>
      <c r="K203" s="68">
        <f>K205+K206</f>
        <v>34400</v>
      </c>
      <c r="L203" s="69">
        <f>L205+L206+L207</f>
        <v>43525</v>
      </c>
      <c r="M203" s="69">
        <f>M205+M206+M207</f>
        <v>2.391025641025641</v>
      </c>
      <c r="N203" s="69">
        <f>N205+N206+N207</f>
        <v>0</v>
      </c>
      <c r="O203" s="71">
        <f>O205+O206+O207</f>
        <v>43525</v>
      </c>
    </row>
    <row r="204" spans="1:15" ht="15">
      <c r="A204" s="88"/>
      <c r="B204" s="89"/>
      <c r="C204" s="113" t="s">
        <v>230</v>
      </c>
      <c r="D204" s="75" t="s">
        <v>231</v>
      </c>
      <c r="E204" s="115"/>
      <c r="F204" s="50"/>
      <c r="G204" s="50"/>
      <c r="H204" s="75"/>
      <c r="I204" s="50"/>
      <c r="J204" s="50"/>
      <c r="K204" s="50"/>
      <c r="L204" s="75"/>
      <c r="M204" s="112"/>
      <c r="N204" s="69"/>
      <c r="O204" s="77"/>
    </row>
    <row r="205" spans="1:15" ht="15">
      <c r="A205" s="88"/>
      <c r="B205" s="89"/>
      <c r="C205" s="113"/>
      <c r="D205" s="75" t="s">
        <v>232</v>
      </c>
      <c r="E205" s="115">
        <v>21500</v>
      </c>
      <c r="F205" s="50">
        <v>5700</v>
      </c>
      <c r="G205" s="50">
        <v>0</v>
      </c>
      <c r="H205" s="75">
        <v>33200</v>
      </c>
      <c r="I205" s="50">
        <v>0</v>
      </c>
      <c r="J205" s="50">
        <v>2000</v>
      </c>
      <c r="K205" s="50">
        <v>31200</v>
      </c>
      <c r="L205" s="75">
        <v>35600</v>
      </c>
      <c r="M205" s="90">
        <f>L205/K205</f>
        <v>1.141025641025641</v>
      </c>
      <c r="N205" s="83">
        <v>0</v>
      </c>
      <c r="O205" s="84">
        <f>L205+N205</f>
        <v>35600</v>
      </c>
    </row>
    <row r="206" spans="1:15" ht="15">
      <c r="A206" s="88"/>
      <c r="B206" s="89"/>
      <c r="C206" s="113" t="s">
        <v>233</v>
      </c>
      <c r="D206" s="75" t="s">
        <v>234</v>
      </c>
      <c r="E206" s="115">
        <v>2000</v>
      </c>
      <c r="F206" s="50">
        <v>0</v>
      </c>
      <c r="G206" s="50">
        <v>0</v>
      </c>
      <c r="H206" s="75">
        <v>2000</v>
      </c>
      <c r="I206" s="50">
        <v>1200</v>
      </c>
      <c r="J206" s="50">
        <v>0</v>
      </c>
      <c r="K206" s="50">
        <v>3200</v>
      </c>
      <c r="L206" s="75">
        <v>4000</v>
      </c>
      <c r="M206" s="90">
        <f>L206/K206</f>
        <v>1.25</v>
      </c>
      <c r="N206" s="83">
        <v>0</v>
      </c>
      <c r="O206" s="84">
        <f>L206+N206</f>
        <v>4000</v>
      </c>
    </row>
    <row r="207" spans="1:15" ht="15">
      <c r="A207" s="88"/>
      <c r="B207" s="89"/>
      <c r="C207" s="113" t="s">
        <v>74</v>
      </c>
      <c r="D207" s="75" t="s">
        <v>96</v>
      </c>
      <c r="E207" s="115"/>
      <c r="F207" s="50"/>
      <c r="G207" s="50"/>
      <c r="H207" s="75"/>
      <c r="I207" s="50"/>
      <c r="J207" s="50"/>
      <c r="K207" s="50"/>
      <c r="L207" s="75">
        <v>3925</v>
      </c>
      <c r="M207" s="90"/>
      <c r="N207" s="83">
        <v>0</v>
      </c>
      <c r="O207" s="84">
        <f>L207+N207</f>
        <v>3925</v>
      </c>
    </row>
    <row r="208" spans="1:15" ht="15">
      <c r="A208" s="88"/>
      <c r="B208" s="87">
        <v>90095</v>
      </c>
      <c r="C208" s="66"/>
      <c r="D208" s="81" t="s">
        <v>29</v>
      </c>
      <c r="E208" s="118"/>
      <c r="F208" s="80"/>
      <c r="G208" s="80"/>
      <c r="H208" s="81"/>
      <c r="I208" s="80"/>
      <c r="J208" s="80"/>
      <c r="K208" s="80"/>
      <c r="L208" s="81">
        <f>L209</f>
        <v>9946</v>
      </c>
      <c r="M208" s="81">
        <f>M209</f>
        <v>0</v>
      </c>
      <c r="N208" s="81">
        <f>N209</f>
        <v>0</v>
      </c>
      <c r="O208" s="77">
        <f>O209</f>
        <v>9946</v>
      </c>
    </row>
    <row r="209" spans="1:15" ht="15">
      <c r="A209" s="88"/>
      <c r="B209" s="89"/>
      <c r="C209" s="113" t="s">
        <v>92</v>
      </c>
      <c r="D209" s="50" t="s">
        <v>93</v>
      </c>
      <c r="E209" s="115"/>
      <c r="F209" s="50"/>
      <c r="G209" s="50"/>
      <c r="H209" s="75"/>
      <c r="I209" s="50"/>
      <c r="J209" s="50"/>
      <c r="K209" s="50"/>
      <c r="L209" s="75">
        <v>9946</v>
      </c>
      <c r="M209" s="90"/>
      <c r="N209" s="83">
        <v>0</v>
      </c>
      <c r="O209" s="84">
        <f>L209+N209</f>
        <v>9946</v>
      </c>
    </row>
    <row r="210" spans="1:15" ht="15">
      <c r="A210" s="86" t="s">
        <v>235</v>
      </c>
      <c r="B210" s="32" t="s">
        <v>236</v>
      </c>
      <c r="C210" s="32"/>
      <c r="D210" s="32"/>
      <c r="E210" s="63">
        <f>E211</f>
        <v>40000</v>
      </c>
      <c r="F210" s="63">
        <v>0</v>
      </c>
      <c r="G210" s="63">
        <v>0</v>
      </c>
      <c r="H210" s="64">
        <v>40000</v>
      </c>
      <c r="I210" s="63">
        <v>0</v>
      </c>
      <c r="J210" s="63">
        <v>0</v>
      </c>
      <c r="K210" s="63">
        <v>40000</v>
      </c>
      <c r="L210" s="64">
        <f>L211</f>
        <v>45000</v>
      </c>
      <c r="M210" s="64">
        <f>M211</f>
        <v>1.125</v>
      </c>
      <c r="N210" s="64">
        <f>N211</f>
        <v>0</v>
      </c>
      <c r="O210" s="65">
        <f>O211</f>
        <v>45000</v>
      </c>
    </row>
    <row r="211" spans="1:15" ht="15">
      <c r="A211" s="167"/>
      <c r="B211" s="40" t="s">
        <v>237</v>
      </c>
      <c r="C211" s="168"/>
      <c r="D211" s="111" t="s">
        <v>238</v>
      </c>
      <c r="E211" s="169">
        <f>E214</f>
        <v>40000</v>
      </c>
      <c r="F211" s="169">
        <v>0</v>
      </c>
      <c r="G211" s="169">
        <v>0</v>
      </c>
      <c r="H211" s="111">
        <v>40000</v>
      </c>
      <c r="I211" s="169">
        <v>0</v>
      </c>
      <c r="J211" s="169">
        <v>0</v>
      </c>
      <c r="K211" s="169">
        <v>40000</v>
      </c>
      <c r="L211" s="111">
        <f>L214</f>
        <v>45000</v>
      </c>
      <c r="M211" s="111">
        <f>M214</f>
        <v>1.125</v>
      </c>
      <c r="N211" s="111">
        <f>N214</f>
        <v>0</v>
      </c>
      <c r="O211" s="170">
        <f>O214</f>
        <v>45000</v>
      </c>
    </row>
    <row r="212" spans="1:15" ht="15">
      <c r="A212" s="72"/>
      <c r="B212" s="171"/>
      <c r="C212" s="171" t="s">
        <v>38</v>
      </c>
      <c r="D212" s="75" t="s">
        <v>39</v>
      </c>
      <c r="E212" s="50"/>
      <c r="F212" s="50"/>
      <c r="G212" s="50"/>
      <c r="H212" s="75"/>
      <c r="I212" s="50"/>
      <c r="J212" s="50"/>
      <c r="K212" s="50"/>
      <c r="L212" s="75"/>
      <c r="M212" s="76"/>
      <c r="N212" s="70"/>
      <c r="O212" s="77"/>
    </row>
    <row r="213" spans="1:15" ht="15">
      <c r="A213" s="72"/>
      <c r="B213" s="171"/>
      <c r="C213" s="73"/>
      <c r="D213" s="75" t="s">
        <v>40</v>
      </c>
      <c r="E213" s="50"/>
      <c r="F213" s="50"/>
      <c r="G213" s="50"/>
      <c r="H213" s="75"/>
      <c r="I213" s="50"/>
      <c r="J213" s="50"/>
      <c r="K213" s="50"/>
      <c r="L213" s="75"/>
      <c r="M213" s="76"/>
      <c r="N213" s="70"/>
      <c r="O213" s="77"/>
    </row>
    <row r="214" spans="1:15" ht="15" customHeight="1">
      <c r="A214" s="72"/>
      <c r="B214" s="171"/>
      <c r="C214" s="73"/>
      <c r="D214" s="75" t="s">
        <v>239</v>
      </c>
      <c r="E214" s="50">
        <v>40000</v>
      </c>
      <c r="F214" s="50">
        <v>0</v>
      </c>
      <c r="G214" s="50">
        <v>0</v>
      </c>
      <c r="H214" s="75">
        <v>40000</v>
      </c>
      <c r="I214" s="50">
        <v>0</v>
      </c>
      <c r="J214" s="50">
        <v>0</v>
      </c>
      <c r="K214" s="50">
        <v>40000</v>
      </c>
      <c r="L214" s="75">
        <v>45000</v>
      </c>
      <c r="M214" s="116">
        <f>L214/K214</f>
        <v>1.125</v>
      </c>
      <c r="N214" s="85">
        <v>0</v>
      </c>
      <c r="O214" s="84">
        <f>L214+N214</f>
        <v>45000</v>
      </c>
    </row>
    <row r="215" spans="1:15" ht="12.75" customHeight="1" hidden="1">
      <c r="A215" s="172" t="s">
        <v>240</v>
      </c>
      <c r="B215" s="173" t="s">
        <v>241</v>
      </c>
      <c r="C215" s="173"/>
      <c r="D215" s="173"/>
      <c r="E215" s="174">
        <f>E216</f>
        <v>12118</v>
      </c>
      <c r="F215" s="174">
        <v>15100</v>
      </c>
      <c r="G215" s="174">
        <v>0</v>
      </c>
      <c r="H215" s="175">
        <f>H216+H222</f>
        <v>27218</v>
      </c>
      <c r="I215" s="175">
        <f>I216+I222</f>
        <v>32044</v>
      </c>
      <c r="J215" s="175">
        <f>J216+J222</f>
        <v>27068</v>
      </c>
      <c r="K215" s="174">
        <f>K216+K222</f>
        <v>32194</v>
      </c>
      <c r="L215" s="176">
        <f>L216+L222</f>
        <v>0</v>
      </c>
      <c r="M215" s="177">
        <f>L215/K215</f>
        <v>0</v>
      </c>
      <c r="N215" s="178"/>
      <c r="O215" s="179"/>
    </row>
    <row r="216" spans="1:15" ht="12.75" hidden="1">
      <c r="A216" s="39"/>
      <c r="B216" s="66" t="s">
        <v>242</v>
      </c>
      <c r="C216" s="66"/>
      <c r="D216" s="69" t="s">
        <v>243</v>
      </c>
      <c r="E216" s="68">
        <f>SUM(E220:E220)</f>
        <v>12118</v>
      </c>
      <c r="F216" s="68">
        <v>0</v>
      </c>
      <c r="G216" s="68">
        <v>0</v>
      </c>
      <c r="H216" s="69">
        <f>H219+H220+H221</f>
        <v>12118</v>
      </c>
      <c r="I216" s="69">
        <f>I219+I220+I221</f>
        <v>11968</v>
      </c>
      <c r="J216" s="69">
        <f>J219+J220+J221</f>
        <v>11968</v>
      </c>
      <c r="K216" s="68">
        <f>K219+K220+K221</f>
        <v>12118</v>
      </c>
      <c r="L216" s="69">
        <v>0</v>
      </c>
      <c r="M216" s="180">
        <f>L216/K216</f>
        <v>0</v>
      </c>
      <c r="N216" s="70"/>
      <c r="O216" s="181"/>
    </row>
    <row r="217" spans="1:15" ht="12.75" hidden="1">
      <c r="A217" s="39"/>
      <c r="B217" s="66"/>
      <c r="C217" s="113" t="s">
        <v>62</v>
      </c>
      <c r="D217" s="83" t="s">
        <v>244</v>
      </c>
      <c r="E217" s="68"/>
      <c r="F217" s="68"/>
      <c r="G217" s="68"/>
      <c r="H217" s="83"/>
      <c r="I217" s="92"/>
      <c r="J217" s="92"/>
      <c r="K217" s="92"/>
      <c r="L217" s="83"/>
      <c r="M217" s="182"/>
      <c r="N217" s="70"/>
      <c r="O217" s="181"/>
    </row>
    <row r="218" spans="1:15" ht="12.75" hidden="1">
      <c r="A218" s="39"/>
      <c r="B218" s="66"/>
      <c r="C218" s="66"/>
      <c r="D218" s="83" t="s">
        <v>245</v>
      </c>
      <c r="E218" s="68"/>
      <c r="F218" s="68"/>
      <c r="G218" s="68"/>
      <c r="H218" s="83"/>
      <c r="I218" s="92"/>
      <c r="J218" s="92"/>
      <c r="K218" s="92"/>
      <c r="L218" s="83"/>
      <c r="M218" s="182"/>
      <c r="N218" s="70"/>
      <c r="O218" s="181"/>
    </row>
    <row r="219" spans="1:15" ht="12.75" hidden="1">
      <c r="A219" s="39"/>
      <c r="B219" s="66"/>
      <c r="C219" s="66"/>
      <c r="D219" s="83" t="s">
        <v>246</v>
      </c>
      <c r="E219" s="68"/>
      <c r="F219" s="68"/>
      <c r="G219" s="68"/>
      <c r="H219" s="83">
        <v>0</v>
      </c>
      <c r="I219" s="92">
        <v>100</v>
      </c>
      <c r="J219" s="92">
        <v>0</v>
      </c>
      <c r="K219" s="92">
        <v>100</v>
      </c>
      <c r="L219" s="83">
        <v>0</v>
      </c>
      <c r="M219" s="182">
        <f>L219/K219</f>
        <v>0</v>
      </c>
      <c r="N219" s="70"/>
      <c r="O219" s="181"/>
    </row>
    <row r="220" spans="1:15" ht="12.75" hidden="1">
      <c r="A220" s="88"/>
      <c r="B220" s="113"/>
      <c r="C220" s="113" t="s">
        <v>92</v>
      </c>
      <c r="D220" s="75" t="s">
        <v>93</v>
      </c>
      <c r="E220" s="50">
        <v>12118</v>
      </c>
      <c r="F220" s="50">
        <v>0</v>
      </c>
      <c r="G220" s="50">
        <v>0</v>
      </c>
      <c r="H220" s="75">
        <v>12118</v>
      </c>
      <c r="I220" s="50">
        <v>0</v>
      </c>
      <c r="J220" s="50">
        <v>11968</v>
      </c>
      <c r="K220" s="50">
        <v>150</v>
      </c>
      <c r="L220" s="75">
        <v>0</v>
      </c>
      <c r="M220" s="182">
        <f>L220/K220</f>
        <v>0</v>
      </c>
      <c r="N220" s="70"/>
      <c r="O220" s="181"/>
    </row>
    <row r="221" spans="1:15" ht="12.75" hidden="1">
      <c r="A221" s="88"/>
      <c r="B221" s="113"/>
      <c r="C221" s="113" t="s">
        <v>80</v>
      </c>
      <c r="D221" s="75" t="s">
        <v>117</v>
      </c>
      <c r="E221" s="50"/>
      <c r="F221" s="50"/>
      <c r="G221" s="50"/>
      <c r="H221" s="75">
        <v>0</v>
      </c>
      <c r="I221" s="50">
        <v>11868</v>
      </c>
      <c r="J221" s="50">
        <v>0</v>
      </c>
      <c r="K221" s="50">
        <v>11868</v>
      </c>
      <c r="L221" s="75">
        <v>0</v>
      </c>
      <c r="M221" s="182">
        <f>L221/K221</f>
        <v>0</v>
      </c>
      <c r="N221" s="70"/>
      <c r="O221" s="181"/>
    </row>
    <row r="222" spans="1:15" ht="12.75" hidden="1">
      <c r="A222" s="88"/>
      <c r="B222" s="66">
        <v>92695</v>
      </c>
      <c r="C222" s="113"/>
      <c r="D222" s="183" t="s">
        <v>97</v>
      </c>
      <c r="E222" s="80">
        <v>0</v>
      </c>
      <c r="F222" s="80">
        <v>15100</v>
      </c>
      <c r="G222" s="80">
        <v>0</v>
      </c>
      <c r="H222" s="81">
        <f>H223+H224</f>
        <v>15100</v>
      </c>
      <c r="I222" s="81">
        <f>I223+I224</f>
        <v>20076</v>
      </c>
      <c r="J222" s="81">
        <f>J223+J224</f>
        <v>15100</v>
      </c>
      <c r="K222" s="80">
        <f>K223+K224</f>
        <v>20076</v>
      </c>
      <c r="L222" s="81">
        <v>0</v>
      </c>
      <c r="M222" s="182">
        <f>L222/K222</f>
        <v>0</v>
      </c>
      <c r="N222" s="70"/>
      <c r="O222" s="181"/>
    </row>
    <row r="223" spans="1:15" ht="12.75" hidden="1">
      <c r="A223" s="88"/>
      <c r="B223" s="113"/>
      <c r="C223" s="113" t="s">
        <v>92</v>
      </c>
      <c r="D223" s="184" t="s">
        <v>93</v>
      </c>
      <c r="E223" s="50">
        <v>0</v>
      </c>
      <c r="F223" s="50">
        <v>15100</v>
      </c>
      <c r="G223" s="50">
        <v>0</v>
      </c>
      <c r="H223" s="75">
        <v>15100</v>
      </c>
      <c r="I223" s="50">
        <v>0</v>
      </c>
      <c r="J223" s="50">
        <v>15100</v>
      </c>
      <c r="K223" s="50">
        <v>0</v>
      </c>
      <c r="L223" s="75">
        <v>0</v>
      </c>
      <c r="M223" s="182"/>
      <c r="N223" s="70"/>
      <c r="O223" s="181"/>
    </row>
    <row r="224" spans="1:15" ht="12.75" customHeight="1" hidden="1">
      <c r="A224" s="185"/>
      <c r="B224" s="186"/>
      <c r="C224" s="186" t="s">
        <v>74</v>
      </c>
      <c r="D224" s="187" t="s">
        <v>75</v>
      </c>
      <c r="E224" s="188"/>
      <c r="F224" s="188"/>
      <c r="G224" s="188"/>
      <c r="H224" s="187">
        <v>0</v>
      </c>
      <c r="I224" s="188">
        <v>20076</v>
      </c>
      <c r="J224" s="188">
        <v>0</v>
      </c>
      <c r="K224" s="188">
        <v>20076</v>
      </c>
      <c r="L224" s="187">
        <v>0</v>
      </c>
      <c r="M224" s="182">
        <f>L224/K224</f>
        <v>0</v>
      </c>
      <c r="N224" s="70"/>
      <c r="O224" s="181"/>
    </row>
    <row r="225" spans="1:15" ht="16.5" customHeight="1">
      <c r="A225" s="86">
        <v>926</v>
      </c>
      <c r="B225" s="189" t="s">
        <v>241</v>
      </c>
      <c r="C225" s="189"/>
      <c r="D225" s="189"/>
      <c r="E225" s="190"/>
      <c r="F225" s="190"/>
      <c r="G225" s="190"/>
      <c r="H225" s="190"/>
      <c r="I225" s="190"/>
      <c r="J225" s="190"/>
      <c r="K225" s="190"/>
      <c r="L225" s="159">
        <f>L226+L228</f>
        <v>25880</v>
      </c>
      <c r="M225" s="159">
        <f>M226+M228</f>
        <v>0</v>
      </c>
      <c r="N225" s="159">
        <f>N226+N228</f>
        <v>0</v>
      </c>
      <c r="O225" s="153">
        <f>O226+O228</f>
        <v>25880</v>
      </c>
    </row>
    <row r="226" spans="1:15" ht="15.75" customHeight="1">
      <c r="A226" s="88"/>
      <c r="B226" s="191">
        <v>92601</v>
      </c>
      <c r="C226" s="113"/>
      <c r="D226" s="118" t="s">
        <v>243</v>
      </c>
      <c r="E226" s="115"/>
      <c r="F226" s="115"/>
      <c r="G226" s="115"/>
      <c r="H226" s="115"/>
      <c r="I226" s="115"/>
      <c r="J226" s="115"/>
      <c r="K226" s="115"/>
      <c r="L226" s="81">
        <f>L227</f>
        <v>5000</v>
      </c>
      <c r="M226" s="81">
        <f>M227</f>
        <v>0</v>
      </c>
      <c r="N226" s="81">
        <f>N227</f>
        <v>0</v>
      </c>
      <c r="O226" s="77">
        <f>O227</f>
        <v>5000</v>
      </c>
    </row>
    <row r="227" spans="1:17" ht="15.75" customHeight="1">
      <c r="A227" s="88"/>
      <c r="B227" s="192"/>
      <c r="C227" s="113" t="s">
        <v>80</v>
      </c>
      <c r="D227" s="115" t="s">
        <v>81</v>
      </c>
      <c r="E227" s="115"/>
      <c r="F227" s="115"/>
      <c r="G227" s="115"/>
      <c r="H227" s="115"/>
      <c r="I227" s="115"/>
      <c r="J227" s="115"/>
      <c r="K227" s="115"/>
      <c r="L227" s="75">
        <v>5000</v>
      </c>
      <c r="M227" s="75"/>
      <c r="N227" s="75">
        <v>0</v>
      </c>
      <c r="O227" s="84">
        <f>L227+N227</f>
        <v>5000</v>
      </c>
      <c r="Q227" s="1" t="s">
        <v>20</v>
      </c>
    </row>
    <row r="228" spans="1:15" ht="15.75" customHeight="1">
      <c r="A228" s="88"/>
      <c r="B228" s="191" t="s">
        <v>247</v>
      </c>
      <c r="C228" s="66"/>
      <c r="D228" s="118" t="s">
        <v>248</v>
      </c>
      <c r="E228" s="118"/>
      <c r="F228" s="118"/>
      <c r="G228" s="118"/>
      <c r="H228" s="118"/>
      <c r="I228" s="118"/>
      <c r="J228" s="118"/>
      <c r="K228" s="118"/>
      <c r="L228" s="81">
        <f>L231+L229</f>
        <v>20880</v>
      </c>
      <c r="M228" s="81">
        <f>M231+M229</f>
        <v>0</v>
      </c>
      <c r="N228" s="81">
        <f>N231+N229</f>
        <v>0</v>
      </c>
      <c r="O228" s="77">
        <f>O231+O229</f>
        <v>20880</v>
      </c>
    </row>
    <row r="229" spans="1:15" ht="15.75" customHeight="1">
      <c r="A229" s="88"/>
      <c r="B229" s="191"/>
      <c r="C229" s="113" t="s">
        <v>74</v>
      </c>
      <c r="D229" s="75" t="s">
        <v>96</v>
      </c>
      <c r="E229" s="118"/>
      <c r="F229" s="118"/>
      <c r="G229" s="118"/>
      <c r="H229" s="118"/>
      <c r="I229" s="118"/>
      <c r="J229" s="118"/>
      <c r="K229" s="118"/>
      <c r="L229" s="75">
        <v>5880</v>
      </c>
      <c r="M229" s="75"/>
      <c r="N229" s="75">
        <v>0</v>
      </c>
      <c r="O229" s="84">
        <f>N229+L229</f>
        <v>5880</v>
      </c>
    </row>
    <row r="230" spans="1:15" ht="15.75" customHeight="1">
      <c r="A230" s="88"/>
      <c r="B230" s="192"/>
      <c r="C230" s="113" t="s">
        <v>249</v>
      </c>
      <c r="D230" s="115" t="s">
        <v>250</v>
      </c>
      <c r="E230" s="115"/>
      <c r="F230" s="115"/>
      <c r="G230" s="115"/>
      <c r="H230" s="115"/>
      <c r="I230" s="115"/>
      <c r="J230" s="115"/>
      <c r="K230" s="115"/>
      <c r="L230" s="75"/>
      <c r="M230" s="75"/>
      <c r="N230" s="75"/>
      <c r="O230" s="84"/>
    </row>
    <row r="231" spans="1:15" ht="17.25" customHeight="1">
      <c r="A231" s="185"/>
      <c r="B231" s="193"/>
      <c r="C231" s="186"/>
      <c r="D231" s="188" t="s">
        <v>251</v>
      </c>
      <c r="E231" s="194"/>
      <c r="F231" s="194"/>
      <c r="G231" s="194"/>
      <c r="H231" s="194"/>
      <c r="I231" s="194"/>
      <c r="J231" s="194"/>
      <c r="K231" s="194"/>
      <c r="L231" s="187">
        <v>15000</v>
      </c>
      <c r="M231" s="195"/>
      <c r="N231" s="196">
        <v>0</v>
      </c>
      <c r="O231" s="197">
        <f>L231+N231</f>
        <v>15000</v>
      </c>
    </row>
    <row r="232" spans="1:15" ht="15">
      <c r="A232" s="198"/>
      <c r="B232" s="199"/>
      <c r="C232" s="199"/>
      <c r="D232" s="200"/>
      <c r="E232" s="201"/>
      <c r="F232" s="201"/>
      <c r="G232" s="202"/>
      <c r="H232" s="202"/>
      <c r="I232" s="201"/>
      <c r="J232" s="202"/>
      <c r="K232" s="203"/>
      <c r="L232" s="204"/>
      <c r="M232" s="205"/>
      <c r="N232" s="206"/>
      <c r="O232" s="207"/>
    </row>
    <row r="233" spans="1:15" ht="17.25" customHeight="1">
      <c r="A233" s="208"/>
      <c r="B233" s="199"/>
      <c r="C233" s="199"/>
      <c r="D233" s="209" t="s">
        <v>252</v>
      </c>
      <c r="E233" s="210" t="e">
        <f>E15+E28+E49+E68+E77+E86+E124+E133+E150+E198+E210+E215</f>
        <v>#REF!</v>
      </c>
      <c r="F233" s="210">
        <f>SUM(F15+F28+F49+F68+F77+F86+F124+F133+F150+F183+F198+F210+F215)</f>
        <v>157530</v>
      </c>
      <c r="G233" s="211">
        <f>SUM(G16:G224)</f>
        <v>0</v>
      </c>
      <c r="H233" s="211" t="e">
        <f>SUM(H15+H28+H49+H68+H77+H86+H124+H133+H150+H183+H188+H198+H210+H215+H141+H41)</f>
        <v>#REF!</v>
      </c>
      <c r="I233" s="211" t="e">
        <f>SUM(I15+I28+I49+I68+I77+I86+I124+I133+I150+I183+I188+I198+I210+I215+I141+I41)</f>
        <v>#REF!</v>
      </c>
      <c r="J233" s="211" t="e">
        <f>SUM(J15+J28+J49+J68+J77+J86+J124+J133+J150+J183+J188+J198+J210+J215+J141+J41)</f>
        <v>#REF!</v>
      </c>
      <c r="K233" s="212" t="e">
        <f>SUM(K15+K28+K49+K68+K77+K86+K124+K133+K150+K183+K188+K198+K210+K215+K141+K41)</f>
        <v>#REF!</v>
      </c>
      <c r="L233" s="213">
        <f>L15+L28+L49+L68+L77+L86+L124+L133+L150+L194+L198+L210+L225+L45+L147+L10</f>
        <v>66070635</v>
      </c>
      <c r="M233" s="213">
        <f>M15+M28+M49+M68+M77+M86+M124+M133+M150+M194+M198+M210+M225+M45+M147+M10</f>
        <v>11075.248135810094</v>
      </c>
      <c r="N233" s="213">
        <f>N15+N28+N49+N68+N77+N86+N124+N133+N150+N194+N198+N210+N225+N45+N147+N10</f>
        <v>1281093</v>
      </c>
      <c r="O233" s="213">
        <f>O15+O28+O49+O68+O77+O86+O124+O133+O150+O194+O198+O210+O225+O45+O147+O10</f>
        <v>67351728</v>
      </c>
    </row>
    <row r="234" ht="15.75" customHeight="1"/>
  </sheetData>
  <mergeCells count="25">
    <mergeCell ref="B10:D10"/>
    <mergeCell ref="B15:D15"/>
    <mergeCell ref="B28:D28"/>
    <mergeCell ref="B39:D39"/>
    <mergeCell ref="B45:D45"/>
    <mergeCell ref="B49:D49"/>
    <mergeCell ref="B67:D67"/>
    <mergeCell ref="B68:D68"/>
    <mergeCell ref="B77:D77"/>
    <mergeCell ref="B84:D84"/>
    <mergeCell ref="B85:D85"/>
    <mergeCell ref="B86:D86"/>
    <mergeCell ref="B124:D124"/>
    <mergeCell ref="B133:D133"/>
    <mergeCell ref="B141:D141"/>
    <mergeCell ref="B147:D147"/>
    <mergeCell ref="B150:D150"/>
    <mergeCell ref="B183:D183"/>
    <mergeCell ref="B188:D188"/>
    <mergeCell ref="B194:D194"/>
    <mergeCell ref="B198:D198"/>
    <mergeCell ref="B210:D210"/>
    <mergeCell ref="B215:D215"/>
    <mergeCell ref="B225:D225"/>
    <mergeCell ref="B232:C233"/>
  </mergeCells>
  <printOptions horizontalCentered="1"/>
  <pageMargins left="0.5902777777777778" right="0.39375" top="0.39375" bottom="0.39375" header="0.5118055555555556" footer="0.5118055555555556"/>
  <pageSetup fitToHeight="4" fitToWidth="1" horizontalDpi="300" verticalDpi="300" orientation="portrait" paperSize="9"/>
  <rowBreaks count="5" manualBreakCount="5">
    <brk id="49" max="255" man="1"/>
    <brk id="83" max="255" man="1"/>
    <brk id="139" max="255" man="1"/>
    <brk id="179" max="255" man="1"/>
    <brk id="214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2006-11-04T16:30:28Z</cp:lastPrinted>
  <dcterms:created xsi:type="dcterms:W3CDTF">2005-02-05T14:31:51Z</dcterms:created>
  <dcterms:modified xsi:type="dcterms:W3CDTF">2006-01-11T20:12:23Z</dcterms:modified>
  <cp:category/>
  <cp:version/>
  <cp:contentType/>
  <cp:contentStatus/>
  <cp:revision>1</cp:revision>
</cp:coreProperties>
</file>