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ody" sheetId="1" r:id="rId1"/>
  </sheets>
  <definedNames>
    <definedName name="_xlnm.Print_Area" localSheetId="0">'dochody'!$A$1:$O$212</definedName>
    <definedName name="Excel_BuiltIn_Print_Area_11">'dochody'!$A$4:$O$212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<sst xmlns="http://schemas.openxmlformats.org/spreadsheetml/2006/main" count="371" uniqueCount="237">
  <si>
    <t xml:space="preserve">Załącznik do zarządzenia nr 222  Burmistrza Miasta i Gminy Września z dnia 31 sierpnia  2006 r. </t>
  </si>
  <si>
    <t>W załączniku nr 1  do uchwały nr  XXXVIII/379/2005  Rady Miejskiej we Wrześni</t>
  </si>
  <si>
    <t>z dnia 28 grudnia 2005 r. 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</si>
  <si>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</si>
  <si>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</si>
  <si>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</si>
  <si>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</si>
  <si>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</si>
  <si>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wzrost</t>
  </si>
  <si>
    <t>Kwota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</si>
  <si>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</si>
  <si>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</si>
  <si>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</si>
  <si>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</si>
  <si>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na</t>
  </si>
  <si>
    <t xml:space="preserve">na </t>
  </si>
  <si>
    <t>przed</t>
  </si>
  <si>
    <t>2006/2005</t>
  </si>
  <si>
    <t>zmiany</t>
  </si>
  <si>
    <t>po</t>
  </si>
  <si>
    <t xml:space="preserve">    </t>
  </si>
  <si>
    <t xml:space="preserve"> §</t>
  </si>
  <si>
    <t>27.07.2005</t>
  </si>
  <si>
    <t>13.10.2005</t>
  </si>
  <si>
    <t>zmianą</t>
  </si>
  <si>
    <t>zmianie</t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</si>
  <si>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</si>
  <si>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</si>
  <si>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</si>
  <si>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</si>
  <si>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</si>
  <si>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</si>
  <si>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</si>
  <si>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</si>
  <si>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>`</t>
  </si>
  <si>
    <t>Drogi publiczne gminne</t>
  </si>
  <si>
    <t>§ 0490</t>
  </si>
  <si>
    <t xml:space="preserve">Wpływy z innych lokalnych opłat pobierane przez jednostki samorządu </t>
  </si>
  <si>
    <t>terytorialnego na podstawie odrębnych ustaw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</si>
  <si>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</si>
  <si>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</si>
  <si>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</si>
  <si>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</si>
  <si>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</si>
  <si>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nieruch.</t>
  </si>
  <si>
    <t>§ 0690</t>
  </si>
  <si>
    <t>Wpływy z różnych opłat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</si>
  <si>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</si>
  <si>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</si>
  <si>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</si>
  <si>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</si>
  <si>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0760</t>
  </si>
  <si>
    <t xml:space="preserve">Wpływy z tytułu przekształcenia  prawa użytkowania wieczystego przysługujące go osobom fizycznym </t>
  </si>
  <si>
    <t>W prawo własności</t>
  </si>
  <si>
    <t>§ 0770</t>
  </si>
  <si>
    <t>Wpłaty z tytułu odpłatnego nabycia prawa własności nieruchomości</t>
  </si>
  <si>
    <t>oraz prawa użytkowania wieczystego nieruchomości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</si>
  <si>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</si>
  <si>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</si>
  <si>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</si>
  <si>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</si>
  <si>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§ 0910</t>
  </si>
  <si>
    <t>Odsetki od nieterminowych  wpłat z tytułu podatków i opłat</t>
  </si>
  <si>
    <t>§ 0920</t>
  </si>
  <si>
    <t xml:space="preserve">Pozostałe odsetki </t>
  </si>
  <si>
    <t>§ 0970</t>
  </si>
  <si>
    <t xml:space="preserve">Wpływy z różnych dochodów 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</si>
  <si>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</si>
  <si>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</si>
  <si>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</si>
  <si>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</si>
  <si>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</si>
  <si>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</si>
  <si>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</si>
  <si>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</si>
  <si>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</si>
  <si>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</si>
  <si>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</si>
  <si>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</si>
  <si>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</si>
  <si>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</si>
  <si>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>§ 0870</t>
  </si>
  <si>
    <t>Wpływy ze sprzedaży składników majątkowych</t>
  </si>
  <si>
    <t>Otrzymane spadki i darowizny w postaci pieniężnej</t>
  </si>
  <si>
    <t xml:space="preserve">Pozostała działalność 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</si>
  <si>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</si>
  <si>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</si>
  <si>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</si>
  <si>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</si>
  <si>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</si>
  <si>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</si>
  <si>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</si>
  <si>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</si>
  <si>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</si>
  <si>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754</t>
  </si>
  <si>
    <t>Bezpieczeństwo publiczne i ochrona przeciwpożarowa</t>
  </si>
  <si>
    <t>75414</t>
  </si>
  <si>
    <t>Obrona cywilna</t>
  </si>
  <si>
    <r>
      <t xml:space="preserve"> </t>
    </r>
    <r>
      <rPr>
        <sz val="6"/>
        <rFont val="Verdana"/>
        <family val="2"/>
      </rPr>
      <t xml:space="preserve">bieżących z zakresu administr. </t>
    </r>
    <r>
      <rPr>
        <sz val="6"/>
        <rFont val="Arial CE"/>
        <family val="0"/>
      </rPr>
      <t>rządowej zleconych gminom ustawami</t>
    </r>
  </si>
  <si>
    <t>75416</t>
  </si>
  <si>
    <t>Straż Miejska</t>
  </si>
  <si>
    <t>§ 0570</t>
  </si>
  <si>
    <t>Grzywny, mandaty i inne kary pieniężne od ludności</t>
  </si>
  <si>
    <t>Wpływy z różnych dochodów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</si>
  <si>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</si>
  <si>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</si>
  <si>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</si>
  <si>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</si>
  <si>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</si>
  <si>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</si>
  <si>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</si>
  <si>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</si>
  <si>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Odsetki od nieterminowych wpłat z tytułu  podatków i opłat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</si>
  <si>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</si>
  <si>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</si>
  <si>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</si>
  <si>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</si>
  <si>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</si>
  <si>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</si>
  <si>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</si>
  <si>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</si>
  <si>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</si>
  <si>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</si>
  <si>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</si>
  <si>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</si>
  <si>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</si>
  <si>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</si>
  <si>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2440</t>
  </si>
  <si>
    <t xml:space="preserve">Dotacje otrzymane z funduszy celowych na realizację zadań bieżących  </t>
  </si>
  <si>
    <t>jednostek sektora finansów publicznych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</si>
  <si>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</si>
  <si>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</si>
  <si>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</si>
  <si>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</si>
  <si>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</si>
  <si>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</si>
  <si>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</si>
  <si>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</si>
  <si>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</si>
  <si>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</si>
  <si>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</si>
  <si>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</si>
  <si>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</si>
  <si>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</si>
  <si>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</si>
  <si>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</si>
  <si>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</si>
  <si>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</si>
  <si>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</si>
  <si>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</si>
  <si>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</si>
  <si>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</si>
  <si>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</si>
  <si>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</si>
  <si>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</si>
  <si>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</si>
  <si>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</si>
  <si>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</si>
  <si>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</si>
  <si>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</si>
  <si>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</si>
  <si>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</si>
  <si>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75814</t>
  </si>
  <si>
    <t>Różne rozliczenia finansowe</t>
  </si>
  <si>
    <t>75831</t>
  </si>
  <si>
    <t>Część równoważąca subwencji ogólnej dla Gminy</t>
  </si>
  <si>
    <t>801</t>
  </si>
  <si>
    <t>Oświata i wychowanie</t>
  </si>
  <si>
    <t xml:space="preserve"> </t>
  </si>
  <si>
    <t>80101</t>
  </si>
  <si>
    <t>Szkoły podstawowe</t>
  </si>
  <si>
    <t>§ 2030</t>
  </si>
  <si>
    <t>Dotacje celowe przekazane z budżetu państwa na realizację   własnych  zadań</t>
  </si>
  <si>
    <t>Bieżących gminy</t>
  </si>
  <si>
    <t>80110</t>
  </si>
  <si>
    <t>Gimnazja</t>
  </si>
  <si>
    <t>Ochrona zdrowia</t>
  </si>
  <si>
    <t>Przeciwdziałanie alkoholizmowi</t>
  </si>
  <si>
    <t>Dotacje celowe otrzymane z budżetu państwa na realizację własnych zadań</t>
  </si>
  <si>
    <t xml:space="preserve"> bieżących gmin (związków gmin)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</si>
  <si>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</si>
  <si>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</si>
  <si>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</si>
  <si>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</si>
  <si>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</si>
  <si>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</si>
  <si>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</si>
  <si>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</si>
  <si>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</si>
  <si>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</si>
  <si>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85219</t>
  </si>
  <si>
    <t>Ośrodek Pomocy Społecznej</t>
  </si>
  <si>
    <t>85228</t>
  </si>
  <si>
    <t>Usługi opiekuńcze i specjalistyczne usługi opiekuńcze</t>
  </si>
  <si>
    <t>Pozostała działalność</t>
  </si>
  <si>
    <t>Dotacje celowe przekazane z budżetu państwa na realizację  własnych</t>
  </si>
  <si>
    <t>zadań bieżących gmin</t>
  </si>
  <si>
    <t>Pozostałe zadania w zakresie polityki społecznej</t>
  </si>
  <si>
    <t xml:space="preserve">Pozostała działalność - wydatki bieżące </t>
  </si>
  <si>
    <t>na podstawie porozumień (umów) między jednostkami</t>
  </si>
  <si>
    <t>samorządu terytorialnego</t>
  </si>
  <si>
    <t>Edukacyjna opieka wychowawcza</t>
  </si>
  <si>
    <t>Pomoc materialna dla uczniów</t>
  </si>
  <si>
    <t xml:space="preserve">§ 2030 </t>
  </si>
  <si>
    <t>Dotacje celowe przekazane z budżetu państwa na realizację własnych zadań</t>
  </si>
  <si>
    <t>900</t>
  </si>
  <si>
    <t>Gospodarka komunalna i ochrona środowiska</t>
  </si>
  <si>
    <t>Gospodarka ściekowa i ochrona wód</t>
  </si>
  <si>
    <t>§ 6290</t>
  </si>
  <si>
    <t>Środki na dofinansowanie własnych inwestycji gmin (związków gmin),</t>
  </si>
  <si>
    <t xml:space="preserve">powiatów (związków powiatów), samorządów województw, pozyskane </t>
  </si>
  <si>
    <t>z innych źródeł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</si>
  <si>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</si>
  <si>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</si>
  <si>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</si>
  <si>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</si>
  <si>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</si>
  <si>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§ 0840</t>
  </si>
  <si>
    <t>Wpływy ze sprzedaży wyrobów i składników majątkowych</t>
  </si>
  <si>
    <t>921</t>
  </si>
  <si>
    <t>Kultura i ochrona dziedzictwa narodowego</t>
  </si>
  <si>
    <t>92116</t>
  </si>
  <si>
    <t>Biblioteki</t>
  </si>
  <si>
    <t>(porozumienie z Powiatem Wrzesińskim)</t>
  </si>
  <si>
    <t>926</t>
  </si>
  <si>
    <t>Kultura fizyczna i sport</t>
  </si>
  <si>
    <t>92601</t>
  </si>
  <si>
    <t>Obiekty Sportowe (basen, stadion miejski, amfiteatr)</t>
  </si>
  <si>
    <t>Dochody z najmu  i dzierżawy  składników majątkowych  Skarbu Państwa</t>
  </si>
  <si>
    <t xml:space="preserve">jednostek samorządu terytorialnego lub innych jednostek zaliczanych </t>
  </si>
  <si>
    <t>do sektora finansów publicznych  oraz innych umów o podobnym charakterze</t>
  </si>
  <si>
    <t>92605</t>
  </si>
  <si>
    <t>Zadania w zakresie kultury fizycznej i sportu</t>
  </si>
  <si>
    <t>§ 6300</t>
  </si>
  <si>
    <t xml:space="preserve">Wpływy z tytułu pomocy finansowej udzielanej między jednostkami samorządu </t>
  </si>
  <si>
    <t>Terytorialnego na dofinansowanie własnych zadań inwestycyjnych i zakupów inwestycyjnych</t>
  </si>
  <si>
    <t xml:space="preserve">   DOCHODY OGÓŁEM</t>
  </si>
</sst>
</file>

<file path=xl/styles.xml><?xml version="1.0" encoding="utf-8"?>
<styleSheet xmlns="http://schemas.openxmlformats.org/spreadsheetml/2006/main">
  <numFmts count="7">
    <numFmt numFmtId="164" formatCode="#,##0"/>
    <numFmt numFmtId="165" formatCode="#,##0.00"/>
    <numFmt numFmtId="166" formatCode="@"/>
    <numFmt numFmtId="167" formatCode="0"/>
    <numFmt numFmtId="168" formatCode="GENERAL"/>
    <numFmt numFmtId="169" formatCode="0%"/>
    <numFmt numFmtId="170" formatCode="0.00%"/>
  </numFmts>
  <fonts count="21">
    <font>
      <sz val="12"/>
      <name val="Times New Roman CE"/>
      <family val="0"/>
    </font>
    <font>
      <sz val="10"/>
      <name val="Arial"/>
      <family val="0"/>
    </font>
    <font>
      <b/>
      <sz val="12"/>
      <name val="Times New Roman CE"/>
      <family val="0"/>
    </font>
    <font>
      <b/>
      <sz val="9"/>
      <name val="Verdana"/>
      <family val="2"/>
    </font>
    <font>
      <sz val="9"/>
      <name val="Times New Roman CE"/>
      <family val="0"/>
    </font>
    <font>
      <sz val="9"/>
      <color indexed="8"/>
      <name val="Times New Roman CE"/>
      <family val="0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sz val="6"/>
      <color indexed="8"/>
      <name val="Verdana"/>
      <family val="2"/>
    </font>
    <font>
      <b/>
      <sz val="6"/>
      <name val="Verdana"/>
      <family val="2"/>
    </font>
    <font>
      <b/>
      <sz val="6"/>
      <color indexed="8"/>
      <name val="Arial Unicode MS"/>
      <family val="0"/>
    </font>
    <font>
      <sz val="6"/>
      <name val="Verdana"/>
      <family val="2"/>
    </font>
    <font>
      <sz val="6"/>
      <color indexed="8"/>
      <name val="Verdana"/>
      <family val="2"/>
    </font>
    <font>
      <sz val="6"/>
      <name val="Arial Unicode MS"/>
      <family val="0"/>
    </font>
    <font>
      <b/>
      <i/>
      <sz val="6"/>
      <color indexed="8"/>
      <name val="Verdana"/>
      <family val="2"/>
    </font>
    <font>
      <i/>
      <sz val="6"/>
      <color indexed="8"/>
      <name val="Verdana"/>
      <family val="2"/>
    </font>
    <font>
      <sz val="6"/>
      <name val="Arial CE"/>
      <family val="0"/>
    </font>
    <font>
      <sz val="6"/>
      <color indexed="10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92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5" fontId="9" fillId="3" borderId="8" xfId="0" applyNumberFormat="1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/>
    </xf>
    <xf numFmtId="165" fontId="9" fillId="3" borderId="8" xfId="0" applyNumberFormat="1" applyFont="1" applyFill="1" applyBorder="1" applyAlignment="1">
      <alignment/>
    </xf>
    <xf numFmtId="165" fontId="9" fillId="3" borderId="0" xfId="0" applyNumberFormat="1" applyFont="1" applyFill="1" applyBorder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/>
    </xf>
    <xf numFmtId="164" fontId="9" fillId="4" borderId="12" xfId="0" applyNumberFormat="1" applyFont="1" applyFill="1" applyBorder="1" applyAlignment="1">
      <alignment/>
    </xf>
    <xf numFmtId="164" fontId="9" fillId="4" borderId="14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7" fontId="9" fillId="2" borderId="7" xfId="0" applyNumberFormat="1" applyFont="1" applyFill="1" applyBorder="1" applyAlignment="1">
      <alignment/>
    </xf>
    <xf numFmtId="164" fontId="9" fillId="2" borderId="15" xfId="0" applyNumberFormat="1" applyFont="1" applyFill="1" applyBorder="1" applyAlignment="1">
      <alignment/>
    </xf>
    <xf numFmtId="164" fontId="12" fillId="2" borderId="6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8" fontId="12" fillId="2" borderId="7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/>
    </xf>
    <xf numFmtId="164" fontId="12" fillId="2" borderId="7" xfId="0" applyNumberFormat="1" applyFont="1" applyFill="1" applyBorder="1" applyAlignment="1">
      <alignment/>
    </xf>
    <xf numFmtId="169" fontId="9" fillId="2" borderId="0" xfId="0" applyNumberFormat="1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168" fontId="12" fillId="2" borderId="8" xfId="0" applyNumberFormat="1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10" fillId="2" borderId="15" xfId="0" applyNumberFormat="1" applyFont="1" applyFill="1" applyBorder="1" applyAlignment="1">
      <alignment/>
    </xf>
    <xf numFmtId="167" fontId="13" fillId="2" borderId="7" xfId="0" applyNumberFormat="1" applyFont="1" applyFill="1" applyBorder="1" applyAlignment="1">
      <alignment/>
    </xf>
    <xf numFmtId="164" fontId="13" fillId="2" borderId="9" xfId="0" applyNumberFormat="1" applyFont="1" applyFill="1" applyBorder="1" applyAlignment="1">
      <alignment/>
    </xf>
    <xf numFmtId="164" fontId="9" fillId="4" borderId="16" xfId="0" applyNumberFormat="1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6" fontId="13" fillId="2" borderId="7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/>
    </xf>
    <xf numFmtId="164" fontId="13" fillId="2" borderId="7" xfId="0" applyNumberFormat="1" applyFont="1" applyFill="1" applyBorder="1" applyAlignment="1">
      <alignment/>
    </xf>
    <xf numFmtId="164" fontId="14" fillId="2" borderId="8" xfId="0" applyNumberFormat="1" applyFont="1" applyFill="1" applyBorder="1" applyAlignment="1">
      <alignment/>
    </xf>
    <xf numFmtId="164" fontId="13" fillId="2" borderId="8" xfId="0" applyNumberFormat="1" applyFont="1" applyFill="1" applyBorder="1" applyAlignment="1">
      <alignment/>
    </xf>
    <xf numFmtId="166" fontId="13" fillId="2" borderId="8" xfId="0" applyNumberFormat="1" applyFont="1" applyFill="1" applyBorder="1" applyAlignment="1">
      <alignment horizontal="center"/>
    </xf>
    <xf numFmtId="164" fontId="9" fillId="5" borderId="16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164" fontId="15" fillId="5" borderId="8" xfId="0" applyNumberFormat="1" applyFont="1" applyFill="1" applyBorder="1" applyAlignment="1">
      <alignment/>
    </xf>
    <xf numFmtId="164" fontId="9" fillId="5" borderId="12" xfId="0" applyNumberFormat="1" applyFont="1" applyFill="1" applyBorder="1" applyAlignment="1">
      <alignment/>
    </xf>
    <xf numFmtId="164" fontId="9" fillId="5" borderId="13" xfId="0" applyNumberFormat="1" applyFont="1" applyFill="1" applyBorder="1" applyAlignment="1">
      <alignment/>
    </xf>
    <xf numFmtId="164" fontId="9" fillId="2" borderId="12" xfId="0" applyNumberFormat="1" applyFont="1" applyFill="1" applyBorder="1" applyAlignment="1">
      <alignment/>
    </xf>
    <xf numFmtId="164" fontId="9" fillId="6" borderId="17" xfId="0" applyNumberFormat="1" applyFont="1" applyFill="1" applyBorder="1" applyAlignment="1">
      <alignment/>
    </xf>
    <xf numFmtId="164" fontId="9" fillId="6" borderId="7" xfId="0" applyNumberFormat="1" applyFont="1" applyFill="1" applyBorder="1" applyAlignment="1">
      <alignment/>
    </xf>
    <xf numFmtId="164" fontId="9" fillId="6" borderId="9" xfId="0" applyNumberFormat="1" applyFont="1" applyFill="1" applyBorder="1" applyAlignment="1">
      <alignment/>
    </xf>
    <xf numFmtId="164" fontId="16" fillId="2" borderId="8" xfId="0" applyNumberFormat="1" applyFont="1" applyFill="1" applyBorder="1" applyAlignment="1">
      <alignment/>
    </xf>
    <xf numFmtId="164" fontId="9" fillId="2" borderId="18" xfId="0" applyNumberFormat="1" applyFont="1" applyFill="1" applyBorder="1" applyAlignment="1">
      <alignment/>
    </xf>
    <xf numFmtId="164" fontId="9" fillId="2" borderId="19" xfId="0" applyNumberFormat="1" applyFont="1" applyFill="1" applyBorder="1" applyAlignment="1">
      <alignment/>
    </xf>
    <xf numFmtId="164" fontId="13" fillId="2" borderId="19" xfId="0" applyNumberFormat="1" applyFont="1" applyFill="1" applyBorder="1" applyAlignment="1">
      <alignment/>
    </xf>
    <xf numFmtId="164" fontId="9" fillId="4" borderId="13" xfId="0" applyNumberFormat="1" applyFont="1" applyFill="1" applyBorder="1" applyAlignment="1">
      <alignment horizontal="center"/>
    </xf>
    <xf numFmtId="164" fontId="15" fillId="4" borderId="13" xfId="0" applyNumberFormat="1" applyFont="1" applyFill="1" applyBorder="1" applyAlignment="1">
      <alignment/>
    </xf>
    <xf numFmtId="164" fontId="15" fillId="2" borderId="8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3" fillId="2" borderId="7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  <xf numFmtId="169" fontId="13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64" fontId="13" fillId="2" borderId="15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9" fillId="4" borderId="21" xfId="0" applyNumberFormat="1" applyFont="1" applyFill="1" applyBorder="1" applyAlignment="1">
      <alignment horizontal="center"/>
    </xf>
    <xf numFmtId="164" fontId="9" fillId="4" borderId="20" xfId="0" applyNumberFormat="1" applyFont="1" applyFill="1" applyBorder="1" applyAlignment="1">
      <alignment horizontal="center"/>
    </xf>
    <xf numFmtId="164" fontId="12" fillId="4" borderId="22" xfId="0" applyNumberFormat="1" applyFont="1" applyFill="1" applyBorder="1" applyAlignment="1">
      <alignment/>
    </xf>
    <xf numFmtId="164" fontId="12" fillId="4" borderId="20" xfId="0" applyNumberFormat="1" applyFont="1" applyFill="1" applyBorder="1" applyAlignment="1">
      <alignment/>
    </xf>
    <xf numFmtId="169" fontId="9" fillId="4" borderId="18" xfId="0" applyNumberFormat="1" applyFont="1" applyFill="1" applyBorder="1" applyAlignment="1">
      <alignment/>
    </xf>
    <xf numFmtId="167" fontId="9" fillId="4" borderId="20" xfId="0" applyNumberFormat="1" applyFont="1" applyFill="1" applyBorder="1" applyAlignment="1">
      <alignment/>
    </xf>
    <xf numFmtId="164" fontId="9" fillId="4" borderId="23" xfId="0" applyNumberFormat="1" applyFont="1" applyFill="1" applyBorder="1" applyAlignment="1">
      <alignment/>
    </xf>
    <xf numFmtId="164" fontId="9" fillId="4" borderId="10" xfId="0" applyNumberFormat="1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164" fontId="9" fillId="4" borderId="25" xfId="0" applyNumberFormat="1" applyFont="1" applyFill="1" applyBorder="1" applyAlignment="1">
      <alignment/>
    </xf>
    <xf numFmtId="164" fontId="9" fillId="4" borderId="24" xfId="0" applyNumberFormat="1" applyFont="1" applyFill="1" applyBorder="1" applyAlignment="1">
      <alignment/>
    </xf>
    <xf numFmtId="164" fontId="9" fillId="4" borderId="26" xfId="0" applyNumberFormat="1" applyFont="1" applyFill="1" applyBorder="1" applyAlignment="1">
      <alignment/>
    </xf>
    <xf numFmtId="169" fontId="9" fillId="2" borderId="18" xfId="0" applyNumberFormat="1" applyFont="1" applyFill="1" applyBorder="1" applyAlignment="1">
      <alignment/>
    </xf>
    <xf numFmtId="167" fontId="9" fillId="4" borderId="14" xfId="0" applyNumberFormat="1" applyFont="1" applyFill="1" applyBorder="1" applyAlignment="1">
      <alignment/>
    </xf>
    <xf numFmtId="169" fontId="13" fillId="2" borderId="19" xfId="0" applyNumberFormat="1" applyFont="1" applyFill="1" applyBorder="1" applyAlignment="1">
      <alignment/>
    </xf>
    <xf numFmtId="164" fontId="18" fillId="2" borderId="8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/>
    </xf>
    <xf numFmtId="164" fontId="12" fillId="4" borderId="7" xfId="0" applyNumberFormat="1" applyFont="1" applyFill="1" applyBorder="1" applyAlignment="1">
      <alignment/>
    </xf>
    <xf numFmtId="169" fontId="9" fillId="4" borderId="0" xfId="0" applyNumberFormat="1" applyFont="1" applyFill="1" applyBorder="1" applyAlignment="1">
      <alignment/>
    </xf>
    <xf numFmtId="167" fontId="9" fillId="4" borderId="7" xfId="0" applyNumberFormat="1" applyFont="1" applyFill="1" applyBorder="1" applyAlignment="1">
      <alignment/>
    </xf>
    <xf numFmtId="164" fontId="9" fillId="4" borderId="15" xfId="0" applyNumberFormat="1" applyFont="1" applyFill="1" applyBorder="1" applyAlignment="1">
      <alignment/>
    </xf>
    <xf numFmtId="166" fontId="9" fillId="2" borderId="7" xfId="0" applyNumberFormat="1" applyFont="1" applyFill="1" applyBorder="1" applyAlignment="1">
      <alignment horizontal="center"/>
    </xf>
    <xf numFmtId="164" fontId="9" fillId="7" borderId="16" xfId="0" applyNumberFormat="1" applyFont="1" applyFill="1" applyBorder="1" applyAlignment="1">
      <alignment horizontal="center"/>
    </xf>
    <xf numFmtId="164" fontId="9" fillId="7" borderId="12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/>
    </xf>
    <xf numFmtId="164" fontId="10" fillId="7" borderId="8" xfId="0" applyNumberFormat="1" applyFont="1" applyFill="1" applyBorder="1" applyAlignment="1">
      <alignment/>
    </xf>
    <xf numFmtId="164" fontId="10" fillId="7" borderId="12" xfId="0" applyNumberFormat="1" applyFont="1" applyFill="1" applyBorder="1" applyAlignment="1">
      <alignment/>
    </xf>
    <xf numFmtId="164" fontId="10" fillId="7" borderId="13" xfId="0" applyNumberFormat="1" applyFont="1" applyFill="1" applyBorder="1" applyAlignment="1">
      <alignment/>
    </xf>
    <xf numFmtId="164" fontId="10" fillId="2" borderId="12" xfId="0" applyNumberFormat="1" applyFont="1" applyFill="1" applyBorder="1" applyAlignment="1">
      <alignment/>
    </xf>
    <xf numFmtId="169" fontId="9" fillId="6" borderId="17" xfId="0" applyNumberFormat="1" applyFont="1" applyFill="1" applyBorder="1" applyAlignment="1">
      <alignment/>
    </xf>
    <xf numFmtId="169" fontId="9" fillId="2" borderId="19" xfId="0" applyNumberFormat="1" applyFont="1" applyFill="1" applyBorder="1" applyAlignment="1">
      <alignment/>
    </xf>
    <xf numFmtId="164" fontId="9" fillId="3" borderId="16" xfId="0" applyNumberFormat="1" applyFont="1" applyFill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164" fontId="13" fillId="3" borderId="13" xfId="0" applyNumberFormat="1" applyFont="1" applyFill="1" applyBorder="1" applyAlignment="1">
      <alignment/>
    </xf>
    <xf numFmtId="164" fontId="13" fillId="3" borderId="12" xfId="0" applyNumberFormat="1" applyFont="1" applyFill="1" applyBorder="1" applyAlignment="1">
      <alignment/>
    </xf>
    <xf numFmtId="164" fontId="9" fillId="3" borderId="12" xfId="0" applyNumberFormat="1" applyFont="1" applyFill="1" applyBorder="1" applyAlignment="1">
      <alignment/>
    </xf>
    <xf numFmtId="164" fontId="9" fillId="3" borderId="27" xfId="0" applyNumberFormat="1" applyFont="1" applyFill="1" applyBorder="1" applyAlignment="1">
      <alignment/>
    </xf>
    <xf numFmtId="167" fontId="9" fillId="6" borderId="7" xfId="0" applyNumberFormat="1" applyFont="1" applyFill="1" applyBorder="1" applyAlignment="1">
      <alignment/>
    </xf>
    <xf numFmtId="164" fontId="13" fillId="2" borderId="2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0" fillId="4" borderId="13" xfId="0" applyNumberFormat="1" applyFont="1" applyFill="1" applyBorder="1" applyAlignment="1">
      <alignment/>
    </xf>
    <xf numFmtId="164" fontId="10" fillId="4" borderId="12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/>
    </xf>
    <xf numFmtId="164" fontId="9" fillId="4" borderId="17" xfId="0" applyNumberFormat="1" applyFont="1" applyFill="1" applyBorder="1" applyAlignment="1">
      <alignment/>
    </xf>
    <xf numFmtId="164" fontId="9" fillId="2" borderId="28" xfId="0" applyNumberFormat="1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left"/>
    </xf>
    <xf numFmtId="164" fontId="10" fillId="2" borderId="28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166" fontId="9" fillId="2" borderId="20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/>
    </xf>
    <xf numFmtId="164" fontId="9" fillId="2" borderId="23" xfId="0" applyNumberFormat="1" applyFont="1" applyFill="1" applyBorder="1" applyAlignment="1">
      <alignment/>
    </xf>
    <xf numFmtId="164" fontId="12" fillId="2" borderId="7" xfId="0" applyNumberFormat="1" applyFont="1" applyFill="1" applyBorder="1" applyAlignment="1">
      <alignment horizontal="center"/>
    </xf>
    <xf numFmtId="164" fontId="9" fillId="7" borderId="10" xfId="0" applyNumberFormat="1" applyFont="1" applyFill="1" applyBorder="1" applyAlignment="1">
      <alignment horizontal="center"/>
    </xf>
    <xf numFmtId="164" fontId="9" fillId="7" borderId="24" xfId="0" applyNumberFormat="1" applyFont="1" applyFill="1" applyBorder="1" applyAlignment="1">
      <alignment horizontal="center"/>
    </xf>
    <xf numFmtId="164" fontId="9" fillId="7" borderId="25" xfId="0" applyNumberFormat="1" applyFont="1" applyFill="1" applyBorder="1" applyAlignment="1">
      <alignment/>
    </xf>
    <xf numFmtId="164" fontId="9" fillId="7" borderId="24" xfId="0" applyNumberFormat="1" applyFont="1" applyFill="1" applyBorder="1" applyAlignment="1">
      <alignment/>
    </xf>
    <xf numFmtId="164" fontId="9" fillId="2" borderId="24" xfId="0" applyNumberFormat="1" applyFont="1" applyFill="1" applyBorder="1" applyAlignment="1">
      <alignment/>
    </xf>
    <xf numFmtId="169" fontId="9" fillId="6" borderId="29" xfId="0" applyNumberFormat="1" applyFont="1" applyFill="1" applyBorder="1" applyAlignment="1">
      <alignment/>
    </xf>
    <xf numFmtId="164" fontId="9" fillId="6" borderId="30" xfId="0" applyNumberFormat="1" applyFont="1" applyFill="1" applyBorder="1" applyAlignment="1">
      <alignment/>
    </xf>
    <xf numFmtId="169" fontId="9" fillId="2" borderId="31" xfId="0" applyNumberFormat="1" applyFont="1" applyFill="1" applyBorder="1" applyAlignment="1">
      <alignment/>
    </xf>
    <xf numFmtId="164" fontId="9" fillId="2" borderId="30" xfId="0" applyNumberFormat="1" applyFont="1" applyFill="1" applyBorder="1" applyAlignment="1">
      <alignment/>
    </xf>
    <xf numFmtId="169" fontId="9" fillId="2" borderId="9" xfId="0" applyNumberFormat="1" applyFont="1" applyFill="1" applyBorder="1" applyAlignment="1">
      <alignment/>
    </xf>
    <xf numFmtId="164" fontId="9" fillId="2" borderId="7" xfId="20" applyNumberFormat="1" applyFont="1" applyFill="1" applyBorder="1">
      <alignment/>
      <protection/>
    </xf>
    <xf numFmtId="164" fontId="13" fillId="2" borderId="7" xfId="20" applyNumberFormat="1" applyFont="1" applyFill="1" applyBorder="1">
      <alignment/>
      <protection/>
    </xf>
    <xf numFmtId="164" fontId="13" fillId="2" borderId="32" xfId="0" applyNumberFormat="1" applyFont="1" applyFill="1" applyBorder="1" applyAlignment="1">
      <alignment horizontal="center"/>
    </xf>
    <xf numFmtId="164" fontId="13" fillId="2" borderId="33" xfId="0" applyNumberFormat="1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/>
    </xf>
    <xf numFmtId="164" fontId="12" fillId="2" borderId="34" xfId="0" applyNumberFormat="1" applyFont="1" applyFill="1" applyBorder="1" applyAlignment="1">
      <alignment/>
    </xf>
    <xf numFmtId="164" fontId="9" fillId="4" borderId="17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/>
    </xf>
    <xf numFmtId="164" fontId="9" fillId="4" borderId="27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center"/>
    </xf>
    <xf numFmtId="164" fontId="13" fillId="2" borderId="35" xfId="0" applyNumberFormat="1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/>
    </xf>
    <xf numFmtId="169" fontId="13" fillId="2" borderId="35" xfId="0" applyNumberFormat="1" applyFont="1" applyFill="1" applyBorder="1" applyAlignment="1">
      <alignment/>
    </xf>
    <xf numFmtId="164" fontId="13" fillId="2" borderId="33" xfId="0" applyNumberFormat="1" applyFont="1" applyFill="1" applyBorder="1" applyAlignment="1">
      <alignment/>
    </xf>
    <xf numFmtId="164" fontId="13" fillId="2" borderId="36" xfId="0" applyNumberFormat="1" applyFont="1" applyFill="1" applyBorder="1" applyAlignment="1">
      <alignment/>
    </xf>
    <xf numFmtId="164" fontId="13" fillId="3" borderId="37" xfId="0" applyNumberFormat="1" applyFont="1" applyFill="1" applyBorder="1" applyAlignment="1">
      <alignment/>
    </xf>
    <xf numFmtId="164" fontId="13" fillId="3" borderId="38" xfId="0" applyNumberFormat="1" applyFont="1" applyFill="1" applyBorder="1" applyAlignment="1">
      <alignment/>
    </xf>
    <xf numFmtId="164" fontId="12" fillId="3" borderId="4" xfId="0" applyNumberFormat="1" applyFont="1" applyFill="1" applyBorder="1" applyAlignment="1">
      <alignment/>
    </xf>
    <xf numFmtId="164" fontId="12" fillId="3" borderId="2" xfId="0" applyNumberFormat="1" applyFont="1" applyFill="1" applyBorder="1" applyAlignment="1">
      <alignment/>
    </xf>
    <xf numFmtId="164" fontId="12" fillId="3" borderId="3" xfId="0" applyNumberFormat="1" applyFont="1" applyFill="1" applyBorder="1" applyAlignment="1">
      <alignment/>
    </xf>
    <xf numFmtId="164" fontId="12" fillId="3" borderId="39" xfId="0" applyNumberFormat="1" applyFont="1" applyFill="1" applyBorder="1" applyAlignment="1">
      <alignment/>
    </xf>
    <xf numFmtId="164" fontId="12" fillId="3" borderId="40" xfId="0" applyNumberFormat="1" applyFont="1" applyFill="1" applyBorder="1" applyAlignment="1">
      <alignment/>
    </xf>
    <xf numFmtId="169" fontId="9" fillId="3" borderId="5" xfId="0" applyNumberFormat="1" applyFont="1" applyFill="1" applyBorder="1" applyAlignment="1">
      <alignment/>
    </xf>
    <xf numFmtId="167" fontId="9" fillId="3" borderId="40" xfId="0" applyNumberFormat="1" applyFont="1" applyFill="1" applyBorder="1" applyAlignment="1">
      <alignment/>
    </xf>
    <xf numFmtId="164" fontId="9" fillId="3" borderId="40" xfId="0" applyNumberFormat="1" applyFont="1" applyFill="1" applyBorder="1" applyAlignment="1">
      <alignment/>
    </xf>
    <xf numFmtId="164" fontId="19" fillId="3" borderId="41" xfId="0" applyNumberFormat="1" applyFont="1" applyFill="1" applyBorder="1" applyAlignment="1">
      <alignment/>
    </xf>
    <xf numFmtId="164" fontId="20" fillId="3" borderId="35" xfId="0" applyNumberFormat="1" applyFont="1" applyFill="1" applyBorder="1" applyAlignment="1">
      <alignment/>
    </xf>
    <xf numFmtId="164" fontId="20" fillId="3" borderId="34" xfId="0" applyNumberFormat="1" applyFont="1" applyFill="1" applyBorder="1" applyAlignment="1">
      <alignment/>
    </xf>
    <xf numFmtId="164" fontId="20" fillId="3" borderId="33" xfId="0" applyNumberFormat="1" applyFont="1" applyFill="1" applyBorder="1" applyAlignment="1">
      <alignment/>
    </xf>
    <xf numFmtId="164" fontId="20" fillId="3" borderId="42" xfId="0" applyNumberFormat="1" applyFont="1" applyFill="1" applyBorder="1" applyAlignment="1">
      <alignment/>
    </xf>
    <xf numFmtId="164" fontId="20" fillId="3" borderId="43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"/>
  <sheetViews>
    <sheetView tabSelected="1" zoomScale="130" zoomScaleNormal="130" workbookViewId="0" topLeftCell="A1">
      <selection activeCell="N3" sqref="N3"/>
    </sheetView>
  </sheetViews>
  <sheetFormatPr defaultColWidth="12.796875" defaultRowHeight="15"/>
  <cols>
    <col min="1" max="1" width="6.09765625" style="1" customWidth="1"/>
    <col min="2" max="2" width="6.69921875" style="1" customWidth="1"/>
    <col min="3" max="3" width="6.3984375" style="1" customWidth="1"/>
    <col min="4" max="4" width="51.3984375" style="1" customWidth="1"/>
    <col min="5" max="11" width="0" style="1" hidden="1" customWidth="1"/>
    <col min="12" max="12" width="9.59765625" style="1" customWidth="1"/>
    <col min="13" max="13" width="0" style="1" hidden="1" customWidth="1"/>
    <col min="14" max="14" width="9.09765625" style="1" customWidth="1"/>
    <col min="15" max="15" width="9.296875" style="1" customWidth="1"/>
    <col min="16" max="16384" width="13" style="1" customWidth="1"/>
  </cols>
  <sheetData>
    <row r="1" spans="1:8" ht="15">
      <c r="A1" s="2" t="s">
        <v>0</v>
      </c>
      <c r="B1" s="3"/>
      <c r="C1" s="3"/>
      <c r="D1" s="3"/>
      <c r="E1" s="4"/>
      <c r="F1" s="4"/>
      <c r="G1" s="4"/>
      <c r="H1" s="4"/>
    </row>
    <row r="2" spans="1:8" ht="15">
      <c r="A2" s="3"/>
      <c r="B2" s="3"/>
      <c r="C2" s="3"/>
      <c r="D2" s="3"/>
      <c r="E2" s="4"/>
      <c r="F2" s="4"/>
      <c r="G2" s="4"/>
      <c r="H2" s="4"/>
    </row>
    <row r="3" spans="1:8" ht="15">
      <c r="A3" s="3"/>
      <c r="B3" s="3"/>
      <c r="C3" s="3"/>
      <c r="D3" s="3"/>
      <c r="E3" s="4"/>
      <c r="F3" s="4"/>
      <c r="G3" s="4"/>
      <c r="H3" s="4"/>
    </row>
    <row r="4" spans="1:8" ht="15">
      <c r="A4" s="3" t="s">
        <v>1</v>
      </c>
      <c r="B4" s="3"/>
      <c r="C4" s="3"/>
      <c r="D4" s="3"/>
      <c r="E4" s="4"/>
      <c r="F4" s="4"/>
      <c r="G4" s="4"/>
      <c r="H4" s="4"/>
    </row>
    <row r="5" spans="1:8" ht="15">
      <c r="A5" s="3" t="s">
        <v>2</v>
      </c>
      <c r="B5" s="3"/>
      <c r="C5" s="3"/>
      <c r="D5" s="3"/>
      <c r="E5" s="4"/>
      <c r="F5" s="4"/>
      <c r="G5" s="4"/>
      <c r="H5" s="4"/>
    </row>
    <row r="6" spans="1:10" ht="15">
      <c r="A6" s="5"/>
      <c r="B6" s="5"/>
      <c r="C6" s="6"/>
      <c r="D6" s="7"/>
      <c r="E6" s="8"/>
      <c r="F6" s="8"/>
      <c r="G6" s="8"/>
      <c r="H6" s="9"/>
      <c r="I6" s="10"/>
      <c r="J6" s="10"/>
    </row>
    <row r="7" spans="1:15" ht="15">
      <c r="A7" s="11" t="s">
        <v>3</v>
      </c>
      <c r="B7" s="12"/>
      <c r="C7" s="12"/>
      <c r="D7" s="13"/>
      <c r="E7" s="14" t="s">
        <v>4</v>
      </c>
      <c r="F7" s="14" t="s">
        <v>5</v>
      </c>
      <c r="G7" s="14" t="s">
        <v>6</v>
      </c>
      <c r="H7" s="15" t="s">
        <v>7</v>
      </c>
      <c r="I7" s="14" t="s">
        <v>5</v>
      </c>
      <c r="J7" s="14" t="s">
        <v>6</v>
      </c>
      <c r="K7" s="14" t="s">
        <v>7</v>
      </c>
      <c r="L7" s="15" t="s">
        <v>7</v>
      </c>
      <c r="M7" s="16" t="s">
        <v>8</v>
      </c>
      <c r="N7" s="15" t="s">
        <v>9</v>
      </c>
      <c r="O7" s="17" t="s">
        <v>7</v>
      </c>
    </row>
    <row r="8" spans="1:17" ht="15">
      <c r="A8" s="18"/>
      <c r="B8" s="19" t="s">
        <v>10</v>
      </c>
      <c r="C8" s="20"/>
      <c r="D8" s="20" t="s">
        <v>11</v>
      </c>
      <c r="E8" s="21" t="s">
        <v>12</v>
      </c>
      <c r="F8" s="21" t="s">
        <v>13</v>
      </c>
      <c r="G8" s="21" t="s">
        <v>13</v>
      </c>
      <c r="H8" s="22" t="s">
        <v>14</v>
      </c>
      <c r="I8" s="21" t="s">
        <v>13</v>
      </c>
      <c r="J8" s="21" t="s">
        <v>13</v>
      </c>
      <c r="K8" s="21" t="s">
        <v>15</v>
      </c>
      <c r="L8" s="22" t="s">
        <v>16</v>
      </c>
      <c r="M8" s="23" t="s">
        <v>17</v>
      </c>
      <c r="N8" s="24" t="s">
        <v>18</v>
      </c>
      <c r="O8" s="25" t="s">
        <v>19</v>
      </c>
      <c r="Q8" s="1" t="s">
        <v>20</v>
      </c>
    </row>
    <row r="9" spans="1:15" ht="15">
      <c r="A9" s="26"/>
      <c r="B9" s="20"/>
      <c r="C9" s="27" t="s">
        <v>21</v>
      </c>
      <c r="D9" s="28"/>
      <c r="E9" s="29"/>
      <c r="F9" s="29"/>
      <c r="G9" s="29"/>
      <c r="H9" s="22" t="s">
        <v>22</v>
      </c>
      <c r="I9" s="29"/>
      <c r="J9" s="29"/>
      <c r="K9" s="21" t="s">
        <v>23</v>
      </c>
      <c r="L9" s="24" t="s">
        <v>24</v>
      </c>
      <c r="M9" s="30"/>
      <c r="N9" s="22"/>
      <c r="O9" s="31" t="s">
        <v>25</v>
      </c>
    </row>
    <row r="10" spans="1:15" ht="15">
      <c r="A10" s="32" t="s">
        <v>26</v>
      </c>
      <c r="B10" s="33" t="s">
        <v>27</v>
      </c>
      <c r="C10" s="33"/>
      <c r="D10" s="33"/>
      <c r="E10" s="34">
        <f>SUM(E11+E15)</f>
        <v>51000</v>
      </c>
      <c r="F10" s="35">
        <v>0</v>
      </c>
      <c r="G10" s="34">
        <v>0</v>
      </c>
      <c r="H10" s="35" t="e">
        <f>SUM(H11+H15)</f>
        <v>#REF!</v>
      </c>
      <c r="I10" s="35" t="e">
        <f>SUM(I11+I15)</f>
        <v>#REF!</v>
      </c>
      <c r="J10" s="35" t="e">
        <f>SUM(J11+J15)</f>
        <v>#REF!</v>
      </c>
      <c r="K10" s="34" t="e">
        <f>SUM(K11+K15)</f>
        <v>#REF!</v>
      </c>
      <c r="L10" s="35">
        <f>SUM(L11+L15)</f>
        <v>131000</v>
      </c>
      <c r="M10" s="35">
        <f>SUM(M11+M15)</f>
        <v>11001.2</v>
      </c>
      <c r="N10" s="35">
        <f>SUM(N11+N15)</f>
        <v>0</v>
      </c>
      <c r="O10" s="36">
        <f>SUM(O11+O15)</f>
        <v>131000</v>
      </c>
    </row>
    <row r="11" spans="1:15" ht="15">
      <c r="A11" s="37"/>
      <c r="B11" s="38" t="s">
        <v>28</v>
      </c>
      <c r="C11" s="39"/>
      <c r="D11" s="40" t="s">
        <v>29</v>
      </c>
      <c r="E11" s="40">
        <v>11000</v>
      </c>
      <c r="F11" s="40">
        <v>0</v>
      </c>
      <c r="G11" s="40">
        <v>0</v>
      </c>
      <c r="H11" s="41">
        <v>11000</v>
      </c>
      <c r="I11" s="40">
        <v>0</v>
      </c>
      <c r="J11" s="40">
        <v>0</v>
      </c>
      <c r="K11" s="40">
        <v>11000</v>
      </c>
      <c r="L11" s="41">
        <v>11000</v>
      </c>
      <c r="M11" s="41">
        <v>11000</v>
      </c>
      <c r="N11" s="42">
        <v>0</v>
      </c>
      <c r="O11" s="43">
        <v>11000</v>
      </c>
    </row>
    <row r="12" spans="1:15" ht="15">
      <c r="A12" s="44"/>
      <c r="B12" s="45"/>
      <c r="C12" s="46" t="s">
        <v>30</v>
      </c>
      <c r="D12" s="47" t="s">
        <v>31</v>
      </c>
      <c r="E12" s="47"/>
      <c r="F12" s="47"/>
      <c r="G12" s="47"/>
      <c r="H12" s="48"/>
      <c r="I12" s="47"/>
      <c r="J12" s="47"/>
      <c r="K12" s="47"/>
      <c r="L12" s="48"/>
      <c r="M12" s="49"/>
      <c r="N12" s="42"/>
      <c r="O12" s="50"/>
    </row>
    <row r="13" spans="1:15" ht="15">
      <c r="A13" s="44"/>
      <c r="B13" s="45"/>
      <c r="C13" s="51"/>
      <c r="D13" s="47" t="s">
        <v>32</v>
      </c>
      <c r="E13" s="47"/>
      <c r="F13" s="47"/>
      <c r="G13" s="47"/>
      <c r="H13" s="48"/>
      <c r="I13" s="47"/>
      <c r="J13" s="47"/>
      <c r="K13" s="47"/>
      <c r="L13" s="48"/>
      <c r="M13" s="49"/>
      <c r="N13" s="42"/>
      <c r="O13" s="50"/>
    </row>
    <row r="14" spans="1:15" ht="15">
      <c r="A14" s="44"/>
      <c r="B14" s="45"/>
      <c r="C14" s="51"/>
      <c r="D14" s="47" t="s">
        <v>33</v>
      </c>
      <c r="E14" s="47">
        <v>11000</v>
      </c>
      <c r="F14" s="47">
        <v>0</v>
      </c>
      <c r="G14" s="47">
        <v>0</v>
      </c>
      <c r="H14" s="48">
        <v>11000</v>
      </c>
      <c r="I14" s="47">
        <v>0</v>
      </c>
      <c r="J14" s="47">
        <v>0</v>
      </c>
      <c r="K14" s="47">
        <v>11000</v>
      </c>
      <c r="L14" s="48" t="s">
        <v>34</v>
      </c>
      <c r="M14" s="49">
        <f>L14/K14</f>
        <v>0</v>
      </c>
      <c r="N14" s="42"/>
      <c r="O14" s="50"/>
    </row>
    <row r="15" spans="1:15" ht="15">
      <c r="A15" s="44"/>
      <c r="B15" s="52">
        <v>60016</v>
      </c>
      <c r="C15" s="51"/>
      <c r="D15" s="53" t="s">
        <v>35</v>
      </c>
      <c r="E15" s="53">
        <v>40000</v>
      </c>
      <c r="F15" s="53">
        <v>0</v>
      </c>
      <c r="G15" s="53">
        <v>0</v>
      </c>
      <c r="H15" s="54" t="e">
        <f>#REF!+H17+#REF!+#REF!+#REF!</f>
        <v>#REF!</v>
      </c>
      <c r="I15" s="54" t="e">
        <f>#REF!+I17+#REF!+#REF!+#REF!</f>
        <v>#REF!</v>
      </c>
      <c r="J15" s="54" t="e">
        <f>#REF!+J17+#REF!+#REF!+#REF!</f>
        <v>#REF!</v>
      </c>
      <c r="K15" s="53" t="e">
        <f>#REF!+K17+#REF!+#REF!+#REF!</f>
        <v>#REF!</v>
      </c>
      <c r="L15" s="54">
        <f>L17</f>
        <v>120000</v>
      </c>
      <c r="M15" s="54">
        <f>M17</f>
        <v>1.2</v>
      </c>
      <c r="N15" s="54">
        <f>N17</f>
        <v>0</v>
      </c>
      <c r="O15" s="55">
        <f>O17</f>
        <v>120000</v>
      </c>
    </row>
    <row r="16" spans="1:15" ht="15">
      <c r="A16" s="44"/>
      <c r="B16" s="45"/>
      <c r="C16" s="51" t="s">
        <v>36</v>
      </c>
      <c r="D16" s="47" t="s">
        <v>37</v>
      </c>
      <c r="E16" s="47"/>
      <c r="F16" s="47"/>
      <c r="G16" s="47"/>
      <c r="H16" s="48"/>
      <c r="I16" s="47"/>
      <c r="J16" s="47"/>
      <c r="K16" s="47"/>
      <c r="L16" s="48"/>
      <c r="M16" s="49"/>
      <c r="N16" s="42"/>
      <c r="O16" s="50"/>
    </row>
    <row r="17" spans="1:15" ht="15">
      <c r="A17" s="44"/>
      <c r="B17" s="45"/>
      <c r="C17" s="51"/>
      <c r="D17" s="47" t="s">
        <v>38</v>
      </c>
      <c r="E17" s="47"/>
      <c r="F17" s="47"/>
      <c r="G17" s="47"/>
      <c r="H17" s="48">
        <v>0</v>
      </c>
      <c r="I17" s="47">
        <v>100000</v>
      </c>
      <c r="J17" s="47">
        <v>0</v>
      </c>
      <c r="K17" s="47">
        <v>100000</v>
      </c>
      <c r="L17" s="48">
        <v>120000</v>
      </c>
      <c r="M17" s="49">
        <f>L17/K17</f>
        <v>1.2</v>
      </c>
      <c r="N17" s="56">
        <v>0</v>
      </c>
      <c r="O17" s="57">
        <f>L17+N17</f>
        <v>120000</v>
      </c>
    </row>
    <row r="18" spans="1:15" ht="15">
      <c r="A18" s="58" t="s">
        <v>39</v>
      </c>
      <c r="B18" s="33" t="s">
        <v>40</v>
      </c>
      <c r="C18" s="33"/>
      <c r="D18" s="33"/>
      <c r="E18" s="34">
        <f>E19</f>
        <v>4904575</v>
      </c>
      <c r="F18" s="34">
        <v>0</v>
      </c>
      <c r="G18" s="34">
        <v>0</v>
      </c>
      <c r="H18" s="35">
        <f>H19</f>
        <v>4904575</v>
      </c>
      <c r="I18" s="35">
        <f>I19</f>
        <v>0</v>
      </c>
      <c r="J18" s="35">
        <f>J19</f>
        <v>2859575</v>
      </c>
      <c r="K18" s="34" t="e">
        <f>K19</f>
        <v>#REF!</v>
      </c>
      <c r="L18" s="35">
        <f>L19</f>
        <v>5449800</v>
      </c>
      <c r="M18" s="35">
        <f>M19</f>
        <v>5.756783216783218</v>
      </c>
      <c r="N18" s="35">
        <f>N19</f>
        <v>0</v>
      </c>
      <c r="O18" s="36">
        <f>O19</f>
        <v>5449800</v>
      </c>
    </row>
    <row r="19" spans="1:15" ht="15">
      <c r="A19" s="37"/>
      <c r="B19" s="38" t="s">
        <v>41</v>
      </c>
      <c r="C19" s="59"/>
      <c r="D19" s="40" t="s">
        <v>42</v>
      </c>
      <c r="E19" s="40">
        <f>SUM(E20:E27)</f>
        <v>4904575</v>
      </c>
      <c r="F19" s="40">
        <v>0</v>
      </c>
      <c r="G19" s="40">
        <v>0</v>
      </c>
      <c r="H19" s="41">
        <f>SUM(H20:H27)</f>
        <v>4904575</v>
      </c>
      <c r="I19" s="41">
        <f>SUM(I20:I28)</f>
        <v>0</v>
      </c>
      <c r="J19" s="41">
        <f>SUM(J20:J28)</f>
        <v>2859575</v>
      </c>
      <c r="K19" s="40" t="e">
        <f>SUM(K20:K27)+#REF!</f>
        <v>#REF!</v>
      </c>
      <c r="L19" s="41">
        <f>L20+L21+L24+L26+L27+L32+L33+L34</f>
        <v>5449800</v>
      </c>
      <c r="M19" s="41">
        <f>M20+M21+M24+M26+M27+M32+M33+M34</f>
        <v>5.756783216783218</v>
      </c>
      <c r="N19" s="41">
        <f>N20+N21+N24+N26+N27+N32+N33+N34</f>
        <v>0</v>
      </c>
      <c r="O19" s="43">
        <f>O20+O21+O24+O26+O27+O32+O33+O34</f>
        <v>5449800</v>
      </c>
    </row>
    <row r="20" spans="1:15" ht="15">
      <c r="A20" s="60"/>
      <c r="B20" s="61"/>
      <c r="C20" s="62" t="s">
        <v>43</v>
      </c>
      <c r="D20" s="47" t="s">
        <v>44</v>
      </c>
      <c r="E20" s="47">
        <v>550000</v>
      </c>
      <c r="F20" s="47">
        <v>0</v>
      </c>
      <c r="G20" s="47">
        <v>0</v>
      </c>
      <c r="H20" s="48">
        <v>550000</v>
      </c>
      <c r="I20" s="47">
        <v>0</v>
      </c>
      <c r="J20" s="47">
        <v>0</v>
      </c>
      <c r="K20" s="47">
        <v>550000</v>
      </c>
      <c r="L20" s="48">
        <v>610000</v>
      </c>
      <c r="M20" s="63">
        <f>L20/K20</f>
        <v>1.1090909090909091</v>
      </c>
      <c r="N20" s="64">
        <v>0</v>
      </c>
      <c r="O20" s="57">
        <f>L20+N20</f>
        <v>610000</v>
      </c>
    </row>
    <row r="21" spans="1:15" ht="15">
      <c r="A21" s="60"/>
      <c r="B21" s="61"/>
      <c r="C21" s="62" t="s">
        <v>45</v>
      </c>
      <c r="D21" s="47" t="s">
        <v>46</v>
      </c>
      <c r="E21" s="47"/>
      <c r="F21" s="47"/>
      <c r="G21" s="47"/>
      <c r="H21" s="48"/>
      <c r="I21" s="47"/>
      <c r="J21" s="47"/>
      <c r="K21" s="47"/>
      <c r="L21" s="48">
        <v>12000</v>
      </c>
      <c r="M21" s="63"/>
      <c r="N21" s="64">
        <v>0</v>
      </c>
      <c r="O21" s="57">
        <f>L21+N21</f>
        <v>12000</v>
      </c>
    </row>
    <row r="22" spans="1:15" ht="15">
      <c r="A22" s="60"/>
      <c r="B22" s="61"/>
      <c r="C22" s="62" t="s">
        <v>47</v>
      </c>
      <c r="D22" s="47" t="s">
        <v>48</v>
      </c>
      <c r="E22" s="47"/>
      <c r="F22" s="47"/>
      <c r="G22" s="47"/>
      <c r="H22" s="48"/>
      <c r="I22" s="47"/>
      <c r="J22" s="47"/>
      <c r="K22" s="47"/>
      <c r="L22" s="48"/>
      <c r="M22" s="63"/>
      <c r="N22" s="64"/>
      <c r="O22" s="57"/>
    </row>
    <row r="23" spans="1:15" ht="15">
      <c r="A23" s="60"/>
      <c r="B23" s="61"/>
      <c r="C23" s="62"/>
      <c r="D23" s="47" t="s">
        <v>49</v>
      </c>
      <c r="E23" s="47"/>
      <c r="F23" s="47"/>
      <c r="G23" s="47"/>
      <c r="H23" s="48"/>
      <c r="I23" s="47"/>
      <c r="J23" s="47"/>
      <c r="K23" s="47"/>
      <c r="L23" s="48"/>
      <c r="M23" s="63"/>
      <c r="N23" s="64"/>
      <c r="O23" s="57"/>
    </row>
    <row r="24" spans="1:15" ht="15">
      <c r="A24" s="60"/>
      <c r="B24" s="61"/>
      <c r="C24" s="62"/>
      <c r="D24" s="65" t="s">
        <v>50</v>
      </c>
      <c r="E24" s="47">
        <v>195000</v>
      </c>
      <c r="F24" s="47">
        <v>0</v>
      </c>
      <c r="G24" s="47">
        <v>0</v>
      </c>
      <c r="H24" s="48">
        <v>195000</v>
      </c>
      <c r="I24" s="47">
        <v>0</v>
      </c>
      <c r="J24" s="47">
        <v>0</v>
      </c>
      <c r="K24" s="47">
        <v>195000</v>
      </c>
      <c r="L24" s="48">
        <v>240000</v>
      </c>
      <c r="M24" s="63">
        <f>L24/K24</f>
        <v>1.2307692307692308</v>
      </c>
      <c r="N24" s="64">
        <v>0</v>
      </c>
      <c r="O24" s="57">
        <f>L24+N24</f>
        <v>240000</v>
      </c>
    </row>
    <row r="25" spans="1:15" ht="15">
      <c r="A25" s="60"/>
      <c r="B25" s="61"/>
      <c r="C25" s="62" t="s">
        <v>51</v>
      </c>
      <c r="D25" s="65" t="s">
        <v>52</v>
      </c>
      <c r="E25" s="47"/>
      <c r="F25" s="47"/>
      <c r="G25" s="47"/>
      <c r="H25" s="48"/>
      <c r="I25" s="47"/>
      <c r="J25" s="47"/>
      <c r="K25" s="47"/>
      <c r="L25" s="48"/>
      <c r="M25" s="63"/>
      <c r="N25" s="64"/>
      <c r="O25" s="57"/>
    </row>
    <row r="26" spans="1:15" ht="15">
      <c r="A26" s="60"/>
      <c r="B26" s="61"/>
      <c r="C26" s="62"/>
      <c r="D26" s="65" t="s">
        <v>53</v>
      </c>
      <c r="E26" s="47"/>
      <c r="F26" s="47"/>
      <c r="G26" s="47"/>
      <c r="H26" s="48"/>
      <c r="I26" s="47"/>
      <c r="J26" s="47"/>
      <c r="K26" s="47"/>
      <c r="L26" s="48">
        <v>130800</v>
      </c>
      <c r="M26" s="63"/>
      <c r="N26" s="64">
        <v>0</v>
      </c>
      <c r="O26" s="57">
        <f>L26+N26</f>
        <v>130800</v>
      </c>
    </row>
    <row r="27" spans="1:17" ht="15">
      <c r="A27" s="60"/>
      <c r="B27" s="61"/>
      <c r="C27" s="62" t="s">
        <v>54</v>
      </c>
      <c r="D27" s="47" t="s">
        <v>55</v>
      </c>
      <c r="E27" s="47">
        <f>5500000-500000-1000000+159575</f>
        <v>4159575</v>
      </c>
      <c r="F27" s="47">
        <v>0</v>
      </c>
      <c r="G27" s="47">
        <v>0</v>
      </c>
      <c r="H27" s="64">
        <f>5500000-500000-1000000+159575</f>
        <v>4159575</v>
      </c>
      <c r="I27" s="66">
        <v>0</v>
      </c>
      <c r="J27" s="66">
        <v>2859575</v>
      </c>
      <c r="K27" s="66">
        <v>1300000</v>
      </c>
      <c r="L27" s="64">
        <v>4442000</v>
      </c>
      <c r="M27" s="63">
        <f>L27/K27</f>
        <v>3.416923076923077</v>
      </c>
      <c r="N27" s="64">
        <v>0</v>
      </c>
      <c r="O27" s="57">
        <f>L27+N27</f>
        <v>4442000</v>
      </c>
      <c r="Q27" s="1" t="s">
        <v>20</v>
      </c>
    </row>
    <row r="28" spans="1:15" ht="15">
      <c r="A28" s="60"/>
      <c r="B28" s="61"/>
      <c r="C28" s="67"/>
      <c r="D28" s="47" t="s">
        <v>56</v>
      </c>
      <c r="E28" s="47"/>
      <c r="F28" s="47"/>
      <c r="G28" s="47"/>
      <c r="H28" s="48"/>
      <c r="I28" s="47"/>
      <c r="J28" s="47"/>
      <c r="K28" s="47"/>
      <c r="L28" s="48"/>
      <c r="M28" s="63"/>
      <c r="N28" s="64"/>
      <c r="O28" s="57"/>
    </row>
    <row r="29" spans="1:15" ht="12.75" hidden="1">
      <c r="A29" s="68">
        <v>710</v>
      </c>
      <c r="B29" s="69" t="s">
        <v>57</v>
      </c>
      <c r="C29" s="69"/>
      <c r="D29" s="69"/>
      <c r="E29" s="70"/>
      <c r="F29" s="70"/>
      <c r="G29" s="70"/>
      <c r="H29" s="71">
        <v>0</v>
      </c>
      <c r="I29" s="71">
        <v>46360</v>
      </c>
      <c r="J29" s="71">
        <v>0</v>
      </c>
      <c r="K29" s="72">
        <v>46360</v>
      </c>
      <c r="L29" s="73">
        <v>0</v>
      </c>
      <c r="M29" s="74">
        <f>L29/K29</f>
        <v>0</v>
      </c>
      <c r="N29" s="75"/>
      <c r="O29" s="76"/>
    </row>
    <row r="30" spans="1:15" ht="12.75" hidden="1">
      <c r="A30" s="60"/>
      <c r="B30" s="39">
        <v>71004</v>
      </c>
      <c r="C30" s="67"/>
      <c r="D30" s="53" t="s">
        <v>58</v>
      </c>
      <c r="E30" s="77"/>
      <c r="F30" s="77"/>
      <c r="G30" s="77"/>
      <c r="H30" s="41">
        <v>0</v>
      </c>
      <c r="I30" s="40">
        <v>46360</v>
      </c>
      <c r="J30" s="40">
        <v>0</v>
      </c>
      <c r="K30" s="40">
        <v>46360</v>
      </c>
      <c r="L30" s="41">
        <v>0</v>
      </c>
      <c r="M30" s="78">
        <f>L30/K30</f>
        <v>0</v>
      </c>
      <c r="N30" s="41"/>
      <c r="O30" s="50"/>
    </row>
    <row r="31" spans="1:15" ht="12.75" hidden="1">
      <c r="A31" s="60"/>
      <c r="B31" s="61"/>
      <c r="C31" s="67" t="s">
        <v>59</v>
      </c>
      <c r="D31" s="47" t="s">
        <v>60</v>
      </c>
      <c r="E31" s="77"/>
      <c r="F31" s="77"/>
      <c r="G31" s="77"/>
      <c r="H31" s="64">
        <v>0</v>
      </c>
      <c r="I31" s="66">
        <v>46360</v>
      </c>
      <c r="J31" s="66"/>
      <c r="K31" s="66">
        <v>46360</v>
      </c>
      <c r="L31" s="64">
        <v>0</v>
      </c>
      <c r="M31" s="79">
        <f>L31/K31</f>
        <v>0</v>
      </c>
      <c r="N31" s="41"/>
      <c r="O31" s="50"/>
    </row>
    <row r="32" spans="1:15" ht="15">
      <c r="A32" s="60"/>
      <c r="B32" s="61"/>
      <c r="C32" s="67" t="s">
        <v>61</v>
      </c>
      <c r="D32" s="47" t="s">
        <v>62</v>
      </c>
      <c r="E32" s="77"/>
      <c r="F32" s="77"/>
      <c r="G32" s="77"/>
      <c r="H32" s="64"/>
      <c r="I32" s="66"/>
      <c r="J32" s="66"/>
      <c r="K32" s="66"/>
      <c r="L32" s="64">
        <v>2000</v>
      </c>
      <c r="M32" s="80"/>
      <c r="N32" s="64">
        <v>0</v>
      </c>
      <c r="O32" s="57">
        <f>L32+N32</f>
        <v>2000</v>
      </c>
    </row>
    <row r="33" spans="1:15" ht="15">
      <c r="A33" s="60"/>
      <c r="B33" s="61"/>
      <c r="C33" s="67" t="s">
        <v>63</v>
      </c>
      <c r="D33" s="47" t="s">
        <v>64</v>
      </c>
      <c r="E33" s="77"/>
      <c r="F33" s="77"/>
      <c r="G33" s="77"/>
      <c r="H33" s="64"/>
      <c r="I33" s="66"/>
      <c r="J33" s="66"/>
      <c r="K33" s="66"/>
      <c r="L33" s="64">
        <v>10000</v>
      </c>
      <c r="M33" s="80"/>
      <c r="N33" s="64">
        <v>0</v>
      </c>
      <c r="O33" s="57">
        <f>L33+N33</f>
        <v>10000</v>
      </c>
    </row>
    <row r="34" spans="1:15" ht="15">
      <c r="A34" s="60"/>
      <c r="B34" s="61"/>
      <c r="C34" s="67" t="s">
        <v>65</v>
      </c>
      <c r="D34" s="47" t="s">
        <v>66</v>
      </c>
      <c r="E34" s="77"/>
      <c r="F34" s="77"/>
      <c r="G34" s="77"/>
      <c r="H34" s="64"/>
      <c r="I34" s="66"/>
      <c r="J34" s="66"/>
      <c r="K34" s="66"/>
      <c r="L34" s="64">
        <v>3000</v>
      </c>
      <c r="M34" s="80"/>
      <c r="N34" s="64">
        <v>0</v>
      </c>
      <c r="O34" s="57">
        <f>L34+N34</f>
        <v>3000</v>
      </c>
    </row>
    <row r="35" spans="1:15" ht="15">
      <c r="A35" s="58">
        <v>710</v>
      </c>
      <c r="B35" s="81" t="s">
        <v>57</v>
      </c>
      <c r="C35" s="81"/>
      <c r="D35" s="81"/>
      <c r="E35" s="82"/>
      <c r="F35" s="82"/>
      <c r="G35" s="82"/>
      <c r="H35" s="35"/>
      <c r="I35" s="34"/>
      <c r="J35" s="34"/>
      <c r="K35" s="34"/>
      <c r="L35" s="35">
        <f>L36</f>
        <v>5490</v>
      </c>
      <c r="M35" s="35">
        <f>M36</f>
        <v>0</v>
      </c>
      <c r="N35" s="35">
        <f>N36</f>
        <v>0</v>
      </c>
      <c r="O35" s="36">
        <f>O36</f>
        <v>5490</v>
      </c>
    </row>
    <row r="36" spans="1:15" ht="15">
      <c r="A36" s="60"/>
      <c r="B36" s="59">
        <v>71004</v>
      </c>
      <c r="C36" s="67"/>
      <c r="D36" s="53" t="s">
        <v>58</v>
      </c>
      <c r="E36" s="83"/>
      <c r="F36" s="83"/>
      <c r="G36" s="83"/>
      <c r="H36" s="41"/>
      <c r="I36" s="40"/>
      <c r="J36" s="40"/>
      <c r="K36" s="40"/>
      <c r="L36" s="41">
        <f>L37</f>
        <v>5490</v>
      </c>
      <c r="M36" s="41">
        <f>M37</f>
        <v>0</v>
      </c>
      <c r="N36" s="41">
        <f>N37</f>
        <v>0</v>
      </c>
      <c r="O36" s="43">
        <f>O37</f>
        <v>5490</v>
      </c>
    </row>
    <row r="37" spans="1:15" ht="15">
      <c r="A37" s="60"/>
      <c r="B37" s="61"/>
      <c r="C37" s="67" t="s">
        <v>59</v>
      </c>
      <c r="D37" s="47" t="s">
        <v>60</v>
      </c>
      <c r="E37" s="77"/>
      <c r="F37" s="77"/>
      <c r="G37" s="77"/>
      <c r="H37" s="64"/>
      <c r="I37" s="66"/>
      <c r="J37" s="66"/>
      <c r="K37" s="66"/>
      <c r="L37" s="64">
        <v>5490</v>
      </c>
      <c r="M37" s="80"/>
      <c r="N37" s="64">
        <v>0</v>
      </c>
      <c r="O37" s="57">
        <f>L37+N37</f>
        <v>5490</v>
      </c>
    </row>
    <row r="38" spans="1:15" ht="15">
      <c r="A38" s="58" t="s">
        <v>67</v>
      </c>
      <c r="B38" s="33" t="s">
        <v>68</v>
      </c>
      <c r="C38" s="33"/>
      <c r="D38" s="33"/>
      <c r="E38" s="34" t="e">
        <f>E39+E44+#REF!</f>
        <v>#REF!</v>
      </c>
      <c r="F38" s="34">
        <v>0</v>
      </c>
      <c r="G38" s="34">
        <v>0</v>
      </c>
      <c r="H38" s="35" t="e">
        <f>H39+H44+#REF!</f>
        <v>#REF!</v>
      </c>
      <c r="I38" s="35" t="e">
        <f>I39+I44+#REF!</f>
        <v>#REF!</v>
      </c>
      <c r="J38" s="35" t="e">
        <f>J39+J44+#REF!</f>
        <v>#REF!</v>
      </c>
      <c r="K38" s="34" t="e">
        <f>K39+K44+#REF!</f>
        <v>#REF!</v>
      </c>
      <c r="L38" s="35">
        <f>L39+L44+L54</f>
        <v>323150</v>
      </c>
      <c r="M38" s="35">
        <f>M39+M44+M54</f>
        <v>3.265618577887382</v>
      </c>
      <c r="N38" s="35">
        <f>N39+N44+N54</f>
        <v>0</v>
      </c>
      <c r="O38" s="36">
        <f>O39+O44+O54</f>
        <v>323150</v>
      </c>
    </row>
    <row r="39" spans="1:15" ht="15">
      <c r="A39" s="37"/>
      <c r="B39" s="38" t="s">
        <v>69</v>
      </c>
      <c r="C39" s="39"/>
      <c r="D39" s="84" t="s">
        <v>70</v>
      </c>
      <c r="E39" s="85">
        <f>SUM(E41:E43)</f>
        <v>249800</v>
      </c>
      <c r="F39" s="40">
        <v>0</v>
      </c>
      <c r="G39" s="40">
        <v>0</v>
      </c>
      <c r="H39" s="41">
        <f>SUM(H41:H43)</f>
        <v>249800</v>
      </c>
      <c r="I39" s="40">
        <v>0</v>
      </c>
      <c r="J39" s="40">
        <v>0</v>
      </c>
      <c r="K39" s="40">
        <f>SUM(K41:K43)</f>
        <v>249800</v>
      </c>
      <c r="L39" s="41">
        <f>SUM(L41:L43)</f>
        <v>253600</v>
      </c>
      <c r="M39" s="41">
        <f>SUM(M41:M43)</f>
        <v>2.015618577887382</v>
      </c>
      <c r="N39" s="41">
        <f>SUM(N41:N43)</f>
        <v>0</v>
      </c>
      <c r="O39" s="43">
        <f>SUM(O41:O43)</f>
        <v>253600</v>
      </c>
    </row>
    <row r="40" spans="1:15" ht="15">
      <c r="A40" s="60"/>
      <c r="B40" s="61"/>
      <c r="C40" s="86" t="s">
        <v>71</v>
      </c>
      <c r="D40" s="48" t="s">
        <v>72</v>
      </c>
      <c r="E40" s="85"/>
      <c r="F40" s="40"/>
      <c r="G40" s="40"/>
      <c r="H40" s="41"/>
      <c r="I40" s="40"/>
      <c r="J40" s="40"/>
      <c r="K40" s="40"/>
      <c r="L40" s="41"/>
      <c r="M40" s="49"/>
      <c r="N40" s="42"/>
      <c r="O40" s="50"/>
    </row>
    <row r="41" spans="1:15" ht="15">
      <c r="A41" s="60"/>
      <c r="B41" s="61"/>
      <c r="C41" s="61"/>
      <c r="D41" s="87" t="s">
        <v>73</v>
      </c>
      <c r="E41" s="88">
        <v>243300</v>
      </c>
      <c r="F41" s="47">
        <v>0</v>
      </c>
      <c r="G41" s="47">
        <v>0</v>
      </c>
      <c r="H41" s="48">
        <v>243300</v>
      </c>
      <c r="I41" s="47">
        <v>0</v>
      </c>
      <c r="J41" s="47">
        <v>0</v>
      </c>
      <c r="K41" s="47">
        <v>243300</v>
      </c>
      <c r="L41" s="48">
        <v>247100</v>
      </c>
      <c r="M41" s="89">
        <f>L41/K41</f>
        <v>1.0156185778873819</v>
      </c>
      <c r="N41" s="56">
        <v>0</v>
      </c>
      <c r="O41" s="57">
        <f>L41+N41</f>
        <v>247100</v>
      </c>
    </row>
    <row r="42" spans="1:15" ht="15">
      <c r="A42" s="60"/>
      <c r="B42" s="61"/>
      <c r="C42" s="86" t="s">
        <v>74</v>
      </c>
      <c r="D42" s="48" t="s">
        <v>75</v>
      </c>
      <c r="E42" s="88"/>
      <c r="F42" s="47"/>
      <c r="G42" s="47"/>
      <c r="H42" s="48"/>
      <c r="I42" s="47"/>
      <c r="J42" s="47"/>
      <c r="K42" s="47"/>
      <c r="L42" s="48"/>
      <c r="M42" s="89"/>
      <c r="N42" s="56"/>
      <c r="O42" s="57"/>
    </row>
    <row r="43" spans="1:16" ht="15">
      <c r="A43" s="60"/>
      <c r="B43" s="61"/>
      <c r="C43" s="61"/>
      <c r="D43" s="48" t="s">
        <v>76</v>
      </c>
      <c r="E43" s="88">
        <v>6500</v>
      </c>
      <c r="F43" s="47">
        <v>0</v>
      </c>
      <c r="G43" s="47">
        <v>0</v>
      </c>
      <c r="H43" s="48">
        <v>6500</v>
      </c>
      <c r="I43" s="47">
        <v>0</v>
      </c>
      <c r="J43" s="47">
        <v>0</v>
      </c>
      <c r="K43" s="47">
        <v>6500</v>
      </c>
      <c r="L43" s="48">
        <v>6500</v>
      </c>
      <c r="M43" s="89">
        <f>L43/K43</f>
        <v>1</v>
      </c>
      <c r="N43" s="56">
        <v>0</v>
      </c>
      <c r="O43" s="57">
        <f>L43+N43</f>
        <v>6500</v>
      </c>
      <c r="P43" s="90"/>
    </row>
    <row r="44" spans="1:15" ht="15">
      <c r="A44" s="37"/>
      <c r="B44" s="38" t="s">
        <v>77</v>
      </c>
      <c r="C44" s="39"/>
      <c r="D44" s="41" t="s">
        <v>78</v>
      </c>
      <c r="E44" s="85">
        <f>SUM(E48:E49)</f>
        <v>7000</v>
      </c>
      <c r="F44" s="40">
        <v>0</v>
      </c>
      <c r="G44" s="40">
        <v>0</v>
      </c>
      <c r="H44" s="41">
        <f>SUM(H46:H51)</f>
        <v>7137</v>
      </c>
      <c r="I44" s="41">
        <f>SUM(I46:I51)</f>
        <v>9000</v>
      </c>
      <c r="J44" s="41">
        <f>SUM(J46:J51)</f>
        <v>137</v>
      </c>
      <c r="K44" s="40">
        <f>SUM(K46:K51)</f>
        <v>16000</v>
      </c>
      <c r="L44" s="41">
        <f>L45+L48+L49+L50+L51+L52+L53</f>
        <v>69000</v>
      </c>
      <c r="M44" s="41">
        <f>M45+M48+M49+M50+M51+M52+M53+M55</f>
        <v>1.25</v>
      </c>
      <c r="N44" s="41">
        <f>N45+N48+N49+N50+N51+N52+N53</f>
        <v>0</v>
      </c>
      <c r="O44" s="43">
        <f>O45+O48+O49+O50+O51+O52+O53</f>
        <v>69000</v>
      </c>
    </row>
    <row r="45" spans="1:15" ht="15">
      <c r="A45" s="37"/>
      <c r="B45" s="38"/>
      <c r="C45" s="62" t="s">
        <v>45</v>
      </c>
      <c r="D45" s="47" t="s">
        <v>46</v>
      </c>
      <c r="E45" s="85"/>
      <c r="F45" s="40"/>
      <c r="G45" s="40"/>
      <c r="H45" s="41"/>
      <c r="I45" s="41"/>
      <c r="J45" s="41"/>
      <c r="K45" s="40"/>
      <c r="L45" s="64">
        <v>22500</v>
      </c>
      <c r="M45" s="64"/>
      <c r="N45" s="64">
        <v>0</v>
      </c>
      <c r="O45" s="91">
        <f>L45+N45</f>
        <v>22500</v>
      </c>
    </row>
    <row r="46" spans="1:15" ht="15">
      <c r="A46" s="60"/>
      <c r="B46" s="61"/>
      <c r="C46" s="86" t="s">
        <v>47</v>
      </c>
      <c r="D46" s="48" t="s">
        <v>48</v>
      </c>
      <c r="E46" s="85"/>
      <c r="F46" s="40"/>
      <c r="G46" s="40"/>
      <c r="H46" s="64"/>
      <c r="I46" s="66"/>
      <c r="J46" s="66"/>
      <c r="K46" s="66"/>
      <c r="L46" s="64"/>
      <c r="M46" s="85"/>
      <c r="N46" s="41"/>
      <c r="O46" s="50"/>
    </row>
    <row r="47" spans="1:15" ht="15">
      <c r="A47" s="60"/>
      <c r="B47" s="61"/>
      <c r="C47" s="61"/>
      <c r="D47" s="48" t="s">
        <v>49</v>
      </c>
      <c r="E47" s="85"/>
      <c r="F47" s="40"/>
      <c r="G47" s="40"/>
      <c r="H47" s="41"/>
      <c r="I47" s="40"/>
      <c r="J47" s="40"/>
      <c r="K47" s="40"/>
      <c r="L47" s="41"/>
      <c r="M47" s="85"/>
      <c r="N47" s="41"/>
      <c r="O47" s="50"/>
    </row>
    <row r="48" spans="1:15" ht="15">
      <c r="A48" s="60"/>
      <c r="B48" s="61"/>
      <c r="C48" s="61"/>
      <c r="D48" s="87" t="s">
        <v>50</v>
      </c>
      <c r="E48" s="88">
        <v>4000</v>
      </c>
      <c r="F48" s="47">
        <v>0</v>
      </c>
      <c r="G48" s="47">
        <v>0</v>
      </c>
      <c r="H48" s="48">
        <v>4000</v>
      </c>
      <c r="I48" s="47">
        <v>0</v>
      </c>
      <c r="J48" s="47">
        <v>0</v>
      </c>
      <c r="K48" s="47">
        <v>4000</v>
      </c>
      <c r="L48" s="48">
        <v>4000</v>
      </c>
      <c r="M48" s="63">
        <f>L48/K48</f>
        <v>1</v>
      </c>
      <c r="N48" s="64">
        <v>0</v>
      </c>
      <c r="O48" s="57">
        <f>L48+N48</f>
        <v>4000</v>
      </c>
    </row>
    <row r="49" spans="1:15" ht="15">
      <c r="A49" s="60"/>
      <c r="B49" s="61"/>
      <c r="C49" s="86" t="s">
        <v>79</v>
      </c>
      <c r="D49" s="48" t="s">
        <v>80</v>
      </c>
      <c r="E49" s="88">
        <v>3000</v>
      </c>
      <c r="F49" s="47">
        <v>0</v>
      </c>
      <c r="G49" s="47">
        <v>0</v>
      </c>
      <c r="H49" s="48">
        <v>3000</v>
      </c>
      <c r="I49" s="47">
        <v>9000</v>
      </c>
      <c r="J49" s="47">
        <v>0</v>
      </c>
      <c r="K49" s="47">
        <v>12000</v>
      </c>
      <c r="L49" s="48">
        <v>3000</v>
      </c>
      <c r="M49" s="63">
        <f>L49/K49</f>
        <v>0.25</v>
      </c>
      <c r="N49" s="64">
        <v>0</v>
      </c>
      <c r="O49" s="57">
        <f>L49+N49</f>
        <v>3000</v>
      </c>
    </row>
    <row r="50" spans="1:15" ht="15">
      <c r="A50" s="60"/>
      <c r="B50" s="61"/>
      <c r="C50" s="86" t="s">
        <v>81</v>
      </c>
      <c r="D50" s="48" t="s">
        <v>82</v>
      </c>
      <c r="E50" s="88"/>
      <c r="F50" s="47"/>
      <c r="G50" s="47"/>
      <c r="H50" s="48"/>
      <c r="I50" s="47"/>
      <c r="J50" s="47"/>
      <c r="K50" s="47"/>
      <c r="L50" s="48">
        <v>14700</v>
      </c>
      <c r="M50" s="63"/>
      <c r="N50" s="64">
        <v>0</v>
      </c>
      <c r="O50" s="57">
        <f>L50+N50</f>
        <v>14700</v>
      </c>
    </row>
    <row r="51" spans="1:15" ht="15">
      <c r="A51" s="60"/>
      <c r="B51" s="61"/>
      <c r="C51" s="61" t="s">
        <v>63</v>
      </c>
      <c r="D51" s="48" t="s">
        <v>64</v>
      </c>
      <c r="E51" s="88"/>
      <c r="F51" s="47"/>
      <c r="G51" s="47"/>
      <c r="H51" s="48">
        <v>137</v>
      </c>
      <c r="I51" s="47">
        <v>0</v>
      </c>
      <c r="J51" s="47">
        <v>137</v>
      </c>
      <c r="K51" s="47">
        <v>0</v>
      </c>
      <c r="L51" s="64">
        <v>3000</v>
      </c>
      <c r="M51" s="63"/>
      <c r="N51" s="64">
        <v>0</v>
      </c>
      <c r="O51" s="57">
        <f>L51+N51</f>
        <v>3000</v>
      </c>
    </row>
    <row r="52" spans="1:15" ht="15">
      <c r="A52" s="60"/>
      <c r="B52" s="61"/>
      <c r="C52" s="61" t="s">
        <v>59</v>
      </c>
      <c r="D52" s="48" t="s">
        <v>83</v>
      </c>
      <c r="E52" s="88"/>
      <c r="F52" s="47"/>
      <c r="G52" s="47"/>
      <c r="H52" s="48"/>
      <c r="I52" s="47"/>
      <c r="J52" s="47"/>
      <c r="K52" s="47"/>
      <c r="L52" s="64">
        <v>16000</v>
      </c>
      <c r="M52" s="63"/>
      <c r="N52" s="64">
        <v>0</v>
      </c>
      <c r="O52" s="57">
        <f>L52+N52</f>
        <v>16000</v>
      </c>
    </row>
    <row r="53" spans="1:15" ht="15">
      <c r="A53" s="60"/>
      <c r="B53" s="61"/>
      <c r="C53" s="61" t="s">
        <v>65</v>
      </c>
      <c r="D53" s="48" t="s">
        <v>66</v>
      </c>
      <c r="E53" s="88"/>
      <c r="F53" s="47"/>
      <c r="G53" s="47"/>
      <c r="H53" s="48"/>
      <c r="I53" s="47"/>
      <c r="J53" s="47"/>
      <c r="K53" s="47"/>
      <c r="L53" s="64">
        <v>5800</v>
      </c>
      <c r="M53" s="63"/>
      <c r="N53" s="64">
        <v>0</v>
      </c>
      <c r="O53" s="57">
        <f>L53+N53</f>
        <v>5800</v>
      </c>
    </row>
    <row r="54" spans="1:15" ht="15">
      <c r="A54" s="60"/>
      <c r="B54" s="59">
        <v>75095</v>
      </c>
      <c r="C54" s="39"/>
      <c r="D54" s="54" t="s">
        <v>84</v>
      </c>
      <c r="E54" s="92"/>
      <c r="F54" s="53"/>
      <c r="G54" s="53"/>
      <c r="H54" s="54"/>
      <c r="I54" s="53"/>
      <c r="J54" s="53"/>
      <c r="K54" s="53"/>
      <c r="L54" s="41">
        <f>L55</f>
        <v>550</v>
      </c>
      <c r="M54" s="41">
        <f>M55</f>
        <v>0</v>
      </c>
      <c r="N54" s="41">
        <f>N55</f>
        <v>0</v>
      </c>
      <c r="O54" s="50">
        <f>O55</f>
        <v>550</v>
      </c>
    </row>
    <row r="55" spans="1:15" ht="15">
      <c r="A55" s="60"/>
      <c r="B55" s="61"/>
      <c r="C55" s="61" t="s">
        <v>85</v>
      </c>
      <c r="D55" s="48" t="s">
        <v>86</v>
      </c>
      <c r="E55" s="88"/>
      <c r="F55" s="47"/>
      <c r="G55" s="47"/>
      <c r="H55" s="48"/>
      <c r="I55" s="47"/>
      <c r="J55" s="47"/>
      <c r="K55" s="47"/>
      <c r="L55" s="64">
        <v>550</v>
      </c>
      <c r="M55" s="63"/>
      <c r="N55" s="64">
        <v>0</v>
      </c>
      <c r="O55" s="57">
        <f>L55+N55</f>
        <v>550</v>
      </c>
    </row>
    <row r="56" spans="1:17" ht="15">
      <c r="A56" s="93" t="s">
        <v>87</v>
      </c>
      <c r="B56" s="94" t="s">
        <v>88</v>
      </c>
      <c r="C56" s="94"/>
      <c r="D56" s="94"/>
      <c r="E56" s="95"/>
      <c r="F56" s="95"/>
      <c r="G56" s="95"/>
      <c r="H56" s="96"/>
      <c r="I56" s="95"/>
      <c r="J56" s="95"/>
      <c r="K56" s="95"/>
      <c r="L56" s="96"/>
      <c r="M56" s="97"/>
      <c r="N56" s="98"/>
      <c r="O56" s="99"/>
      <c r="Q56" s="1" t="s">
        <v>20</v>
      </c>
    </row>
    <row r="57" spans="1:15" ht="15">
      <c r="A57" s="100"/>
      <c r="B57" s="101" t="s">
        <v>89</v>
      </c>
      <c r="C57" s="101"/>
      <c r="D57" s="101"/>
      <c r="E57" s="102" t="e">
        <f>E59+#REF!</f>
        <v>#REF!</v>
      </c>
      <c r="F57" s="102">
        <v>0</v>
      </c>
      <c r="G57" s="102">
        <v>0</v>
      </c>
      <c r="H57" s="103" t="e">
        <f>H59+#REF!+#REF!</f>
        <v>#REF!</v>
      </c>
      <c r="I57" s="103" t="e">
        <f>I59+#REF!+#REF!</f>
        <v>#REF!</v>
      </c>
      <c r="J57" s="103" t="e">
        <f>J59+#REF!+#REF!</f>
        <v>#REF!</v>
      </c>
      <c r="K57" s="102" t="e">
        <f>K59+#REF!+#REF!</f>
        <v>#REF!</v>
      </c>
      <c r="L57" s="103">
        <f>L59</f>
        <v>7000</v>
      </c>
      <c r="M57" s="103">
        <f>M59</f>
        <v>1.0144927536231885</v>
      </c>
      <c r="N57" s="103">
        <f>N59</f>
        <v>0</v>
      </c>
      <c r="O57" s="104">
        <f>O59</f>
        <v>7000</v>
      </c>
    </row>
    <row r="58" spans="1:15" ht="15">
      <c r="A58" s="37"/>
      <c r="B58" s="38" t="s">
        <v>90</v>
      </c>
      <c r="C58" s="39"/>
      <c r="D58" s="40" t="s">
        <v>91</v>
      </c>
      <c r="E58" s="47"/>
      <c r="F58" s="47"/>
      <c r="G58" s="47"/>
      <c r="H58" s="48"/>
      <c r="I58" s="47"/>
      <c r="J58" s="47"/>
      <c r="K58" s="47"/>
      <c r="L58" s="48"/>
      <c r="M58" s="105"/>
      <c r="N58" s="42"/>
      <c r="O58" s="50"/>
    </row>
    <row r="59" spans="1:15" ht="15">
      <c r="A59" s="37"/>
      <c r="B59" s="39"/>
      <c r="C59" s="39"/>
      <c r="D59" s="40" t="s">
        <v>92</v>
      </c>
      <c r="E59" s="40" t="e">
        <f>#REF!</f>
        <v>#REF!</v>
      </c>
      <c r="F59" s="40">
        <v>0</v>
      </c>
      <c r="G59" s="40">
        <v>0</v>
      </c>
      <c r="H59" s="41">
        <v>6900</v>
      </c>
      <c r="I59" s="40">
        <v>0</v>
      </c>
      <c r="J59" s="40">
        <v>0</v>
      </c>
      <c r="K59" s="40">
        <v>6900</v>
      </c>
      <c r="L59" s="41">
        <f>L61</f>
        <v>7000</v>
      </c>
      <c r="M59" s="41">
        <f>M61</f>
        <v>1.0144927536231885</v>
      </c>
      <c r="N59" s="41">
        <f>N61</f>
        <v>0</v>
      </c>
      <c r="O59" s="43">
        <f>O61</f>
        <v>7000</v>
      </c>
    </row>
    <row r="60" spans="1:15" ht="15">
      <c r="A60" s="60"/>
      <c r="B60" s="61"/>
      <c r="C60" s="86" t="s">
        <v>71</v>
      </c>
      <c r="D60" s="47" t="s">
        <v>72</v>
      </c>
      <c r="E60" s="40"/>
      <c r="F60" s="40"/>
      <c r="G60" s="40"/>
      <c r="H60" s="41"/>
      <c r="I60" s="40"/>
      <c r="J60" s="40"/>
      <c r="K60" s="40"/>
      <c r="L60" s="41"/>
      <c r="M60" s="49"/>
      <c r="N60" s="42"/>
      <c r="O60" s="50"/>
    </row>
    <row r="61" spans="1:15" ht="15">
      <c r="A61" s="60"/>
      <c r="B61" s="61"/>
      <c r="C61" s="86"/>
      <c r="D61" s="47" t="s">
        <v>93</v>
      </c>
      <c r="E61" s="40"/>
      <c r="F61" s="40"/>
      <c r="G61" s="40"/>
      <c r="H61" s="64">
        <v>6900</v>
      </c>
      <c r="I61" s="66">
        <v>0</v>
      </c>
      <c r="J61" s="66">
        <v>0</v>
      </c>
      <c r="K61" s="66">
        <v>6900</v>
      </c>
      <c r="L61" s="64">
        <v>7000</v>
      </c>
      <c r="M61" s="89">
        <f>L61/K61</f>
        <v>1.0144927536231885</v>
      </c>
      <c r="N61" s="56">
        <v>0</v>
      </c>
      <c r="O61" s="57">
        <f>L61+N61</f>
        <v>7000</v>
      </c>
    </row>
    <row r="62" spans="1:15" ht="15">
      <c r="A62" s="58" t="s">
        <v>94</v>
      </c>
      <c r="B62" s="33" t="s">
        <v>95</v>
      </c>
      <c r="C62" s="33"/>
      <c r="D62" s="33"/>
      <c r="E62" s="34">
        <f>E63+E66</f>
        <v>17900</v>
      </c>
      <c r="F62" s="34">
        <v>0</v>
      </c>
      <c r="G62" s="34">
        <v>0</v>
      </c>
      <c r="H62" s="35">
        <f>H63+H66</f>
        <v>17900</v>
      </c>
      <c r="I62" s="35">
        <f>I63+I66</f>
        <v>0</v>
      </c>
      <c r="J62" s="35">
        <f>J63+J66</f>
        <v>0</v>
      </c>
      <c r="K62" s="34">
        <f>K63+K66</f>
        <v>17900</v>
      </c>
      <c r="L62" s="35">
        <f>L63+L66</f>
        <v>41575</v>
      </c>
      <c r="M62" s="35">
        <f>M63+M66</f>
        <v>2.804597701149425</v>
      </c>
      <c r="N62" s="35">
        <f>N63+N66</f>
        <v>0</v>
      </c>
      <c r="O62" s="106">
        <f>O63+O66</f>
        <v>41575</v>
      </c>
    </row>
    <row r="63" spans="1:15" ht="15">
      <c r="A63" s="37"/>
      <c r="B63" s="38" t="s">
        <v>96</v>
      </c>
      <c r="C63" s="39"/>
      <c r="D63" s="40" t="s">
        <v>97</v>
      </c>
      <c r="E63" s="40">
        <f>E65</f>
        <v>2900</v>
      </c>
      <c r="F63" s="40">
        <v>0</v>
      </c>
      <c r="G63" s="40">
        <v>0</v>
      </c>
      <c r="H63" s="41">
        <f>H65</f>
        <v>2900</v>
      </c>
      <c r="I63" s="40">
        <v>0</v>
      </c>
      <c r="J63" s="40">
        <v>0</v>
      </c>
      <c r="K63" s="40">
        <f>K65</f>
        <v>2900</v>
      </c>
      <c r="L63" s="41">
        <f>L65</f>
        <v>400</v>
      </c>
      <c r="M63" s="41">
        <f>M65</f>
        <v>0.13793103448275862</v>
      </c>
      <c r="N63" s="41">
        <f>N65</f>
        <v>0</v>
      </c>
      <c r="O63" s="43">
        <f>O65</f>
        <v>400</v>
      </c>
    </row>
    <row r="64" spans="1:15" ht="15">
      <c r="A64" s="60"/>
      <c r="B64" s="61"/>
      <c r="C64" s="86" t="s">
        <v>71</v>
      </c>
      <c r="D64" s="47" t="s">
        <v>72</v>
      </c>
      <c r="E64" s="40"/>
      <c r="F64" s="40"/>
      <c r="G64" s="40"/>
      <c r="H64" s="41"/>
      <c r="I64" s="40"/>
      <c r="J64" s="40"/>
      <c r="K64" s="40"/>
      <c r="L64" s="41"/>
      <c r="M64" s="49"/>
      <c r="N64" s="42"/>
      <c r="O64" s="50"/>
    </row>
    <row r="65" spans="1:15" ht="15">
      <c r="A65" s="60"/>
      <c r="B65" s="61"/>
      <c r="C65" s="61"/>
      <c r="D65" s="65" t="s">
        <v>98</v>
      </c>
      <c r="E65" s="47">
        <v>2900</v>
      </c>
      <c r="F65" s="47">
        <v>0</v>
      </c>
      <c r="G65" s="47">
        <v>0</v>
      </c>
      <c r="H65" s="48">
        <v>2900</v>
      </c>
      <c r="I65" s="47">
        <v>0</v>
      </c>
      <c r="J65" s="47">
        <v>0</v>
      </c>
      <c r="K65" s="47">
        <v>2900</v>
      </c>
      <c r="L65" s="48">
        <v>400</v>
      </c>
      <c r="M65" s="89">
        <f>L65/K65</f>
        <v>0.13793103448275862</v>
      </c>
      <c r="N65" s="56">
        <v>0</v>
      </c>
      <c r="O65" s="57">
        <f>L65+N65</f>
        <v>400</v>
      </c>
    </row>
    <row r="66" spans="1:15" ht="15">
      <c r="A66" s="37"/>
      <c r="B66" s="38" t="s">
        <v>99</v>
      </c>
      <c r="C66" s="39"/>
      <c r="D66" s="40" t="s">
        <v>100</v>
      </c>
      <c r="E66" s="40">
        <f>SUM(E67:E67)</f>
        <v>15000</v>
      </c>
      <c r="F66" s="40">
        <v>0</v>
      </c>
      <c r="G66" s="40">
        <v>0</v>
      </c>
      <c r="H66" s="41">
        <f>SUM(H67:H67)</f>
        <v>15000</v>
      </c>
      <c r="I66" s="40">
        <v>0</v>
      </c>
      <c r="J66" s="40">
        <v>0</v>
      </c>
      <c r="K66" s="40">
        <f>SUM(K67:K67)</f>
        <v>15000</v>
      </c>
      <c r="L66" s="41">
        <f>L67+L68</f>
        <v>41175</v>
      </c>
      <c r="M66" s="41">
        <f>M67+M68</f>
        <v>2.6666666666666665</v>
      </c>
      <c r="N66" s="41">
        <f>N67+N68</f>
        <v>0</v>
      </c>
      <c r="O66" s="43">
        <f>O67+O68</f>
        <v>41175</v>
      </c>
    </row>
    <row r="67" spans="1:15" ht="15">
      <c r="A67" s="60"/>
      <c r="B67" s="61"/>
      <c r="C67" s="86" t="s">
        <v>101</v>
      </c>
      <c r="D67" s="47" t="s">
        <v>102</v>
      </c>
      <c r="E67" s="47">
        <v>15000</v>
      </c>
      <c r="F67" s="47">
        <v>0</v>
      </c>
      <c r="G67" s="47">
        <v>0</v>
      </c>
      <c r="H67" s="48">
        <v>15000</v>
      </c>
      <c r="I67" s="47">
        <v>0</v>
      </c>
      <c r="J67" s="47">
        <v>0</v>
      </c>
      <c r="K67" s="47">
        <v>15000</v>
      </c>
      <c r="L67" s="48">
        <v>40000</v>
      </c>
      <c r="M67" s="107">
        <f>L67/K67</f>
        <v>2.6666666666666665</v>
      </c>
      <c r="N67" s="56">
        <v>0</v>
      </c>
      <c r="O67" s="57">
        <f>L67+N67</f>
        <v>40000</v>
      </c>
    </row>
    <row r="68" spans="1:15" ht="15">
      <c r="A68" s="60"/>
      <c r="B68" s="108"/>
      <c r="C68" s="86" t="s">
        <v>65</v>
      </c>
      <c r="D68" s="66" t="s">
        <v>103</v>
      </c>
      <c r="E68" s="66"/>
      <c r="F68" s="66"/>
      <c r="G68" s="66"/>
      <c r="H68" s="64"/>
      <c r="I68" s="66"/>
      <c r="J68" s="66"/>
      <c r="K68" s="66"/>
      <c r="L68" s="64">
        <v>1175</v>
      </c>
      <c r="M68" s="107"/>
      <c r="N68" s="64">
        <v>0</v>
      </c>
      <c r="O68" s="57">
        <f>L68+N68</f>
        <v>1175</v>
      </c>
    </row>
    <row r="69" spans="1:15" ht="15">
      <c r="A69" s="93" t="s">
        <v>104</v>
      </c>
      <c r="B69" s="94" t="s">
        <v>105</v>
      </c>
      <c r="C69" s="94"/>
      <c r="D69" s="94"/>
      <c r="E69" s="95"/>
      <c r="F69" s="95"/>
      <c r="G69" s="95"/>
      <c r="H69" s="96"/>
      <c r="I69" s="95"/>
      <c r="J69" s="95"/>
      <c r="K69" s="95"/>
      <c r="L69" s="96"/>
      <c r="M69" s="97"/>
      <c r="N69" s="98"/>
      <c r="O69" s="99"/>
    </row>
    <row r="70" spans="1:15" ht="15">
      <c r="A70" s="109"/>
      <c r="B70" s="110" t="s">
        <v>106</v>
      </c>
      <c r="C70" s="110"/>
      <c r="D70" s="110"/>
      <c r="E70" s="111"/>
      <c r="F70" s="111"/>
      <c r="G70" s="111"/>
      <c r="H70" s="112"/>
      <c r="I70" s="111"/>
      <c r="J70" s="111"/>
      <c r="K70" s="111"/>
      <c r="L70" s="112"/>
      <c r="M70" s="113"/>
      <c r="N70" s="114"/>
      <c r="O70" s="115"/>
    </row>
    <row r="71" spans="1:15" ht="15">
      <c r="A71" s="100"/>
      <c r="B71" s="101" t="s">
        <v>107</v>
      </c>
      <c r="C71" s="101"/>
      <c r="D71" s="101"/>
      <c r="E71" s="102">
        <f>E72+E106+E75+E87+E101</f>
        <v>27203514</v>
      </c>
      <c r="F71" s="102">
        <v>0</v>
      </c>
      <c r="G71" s="102">
        <v>0</v>
      </c>
      <c r="H71" s="103">
        <f>H72+H106+H75+H87+H101</f>
        <v>27203514</v>
      </c>
      <c r="I71" s="103">
        <f>I72+I106+I75+I87+I101</f>
        <v>1500000</v>
      </c>
      <c r="J71" s="103">
        <f>J72+J106+J75+J87+J101</f>
        <v>900000</v>
      </c>
      <c r="K71" s="102">
        <f>K72+K106+K75+K87+K101</f>
        <v>27803514</v>
      </c>
      <c r="L71" s="103">
        <f>L72+L106+L75+L87+L101</f>
        <v>30332642</v>
      </c>
      <c r="M71" s="103">
        <f>M72+M106+M75+M87+M101</f>
        <v>36.583409718187504</v>
      </c>
      <c r="N71" s="103">
        <f>N72+N106+N75+N87+N101</f>
        <v>0</v>
      </c>
      <c r="O71" s="104">
        <f>O72+O106+O75+O87+O101</f>
        <v>30332642</v>
      </c>
    </row>
    <row r="72" spans="1:15" ht="15">
      <c r="A72" s="37"/>
      <c r="B72" s="38" t="s">
        <v>108</v>
      </c>
      <c r="C72" s="39"/>
      <c r="D72" s="40" t="s">
        <v>109</v>
      </c>
      <c r="E72" s="40">
        <f>SUM(E73:E74)</f>
        <v>157080</v>
      </c>
      <c r="F72" s="40">
        <v>0</v>
      </c>
      <c r="G72" s="40">
        <v>0</v>
      </c>
      <c r="H72" s="41">
        <f>SUM(H73:H74)</f>
        <v>157080</v>
      </c>
      <c r="I72" s="40">
        <v>0</v>
      </c>
      <c r="J72" s="40">
        <v>0</v>
      </c>
      <c r="K72" s="40">
        <f>SUM(K73:K74)</f>
        <v>157080</v>
      </c>
      <c r="L72" s="41">
        <f>SUM(L73:L74)</f>
        <v>83000</v>
      </c>
      <c r="M72" s="41">
        <f>SUM(M73:M74)</f>
        <v>1.126038926880589</v>
      </c>
      <c r="N72" s="41">
        <f>SUM(N73:N74)</f>
        <v>0</v>
      </c>
      <c r="O72" s="43">
        <f>SUM(O73:O74)</f>
        <v>83000</v>
      </c>
    </row>
    <row r="73" spans="1:15" ht="15">
      <c r="A73" s="60"/>
      <c r="B73" s="61"/>
      <c r="C73" s="86" t="s">
        <v>110</v>
      </c>
      <c r="D73" s="47" t="s">
        <v>111</v>
      </c>
      <c r="E73" s="47">
        <f>100000+37080+15000</f>
        <v>152080</v>
      </c>
      <c r="F73" s="47">
        <v>0</v>
      </c>
      <c r="G73" s="47">
        <v>0</v>
      </c>
      <c r="H73" s="48">
        <f>100000+37080+15000</f>
        <v>152080</v>
      </c>
      <c r="I73" s="47">
        <v>0</v>
      </c>
      <c r="J73" s="47">
        <v>0</v>
      </c>
      <c r="K73" s="47">
        <f>100000+37080+15000</f>
        <v>152080</v>
      </c>
      <c r="L73" s="48">
        <v>80000</v>
      </c>
      <c r="M73" s="89">
        <f>L73/K73</f>
        <v>0.5260389268805892</v>
      </c>
      <c r="N73" s="56">
        <v>0</v>
      </c>
      <c r="O73" s="57">
        <f>L73+N73</f>
        <v>80000</v>
      </c>
    </row>
    <row r="74" spans="1:15" ht="15">
      <c r="A74" s="60"/>
      <c r="B74" s="61"/>
      <c r="C74" s="86" t="s">
        <v>61</v>
      </c>
      <c r="D74" s="47" t="s">
        <v>112</v>
      </c>
      <c r="E74" s="47">
        <v>5000</v>
      </c>
      <c r="F74" s="47">
        <v>0</v>
      </c>
      <c r="G74" s="47">
        <v>0</v>
      </c>
      <c r="H74" s="48">
        <v>5000</v>
      </c>
      <c r="I74" s="47">
        <v>0</v>
      </c>
      <c r="J74" s="47">
        <v>0</v>
      </c>
      <c r="K74" s="47">
        <v>5000</v>
      </c>
      <c r="L74" s="48">
        <v>3000</v>
      </c>
      <c r="M74" s="89">
        <f>L74/K74</f>
        <v>0.6</v>
      </c>
      <c r="N74" s="56">
        <v>0</v>
      </c>
      <c r="O74" s="57">
        <f>L74+N74</f>
        <v>3000</v>
      </c>
    </row>
    <row r="75" spans="1:15" ht="15">
      <c r="A75" s="37"/>
      <c r="B75" s="38" t="s">
        <v>113</v>
      </c>
      <c r="C75" s="39"/>
      <c r="D75" s="40" t="s">
        <v>114</v>
      </c>
      <c r="E75" s="40">
        <f>SUM(E78:E83)</f>
        <v>7880000</v>
      </c>
      <c r="F75" s="40">
        <v>0</v>
      </c>
      <c r="G75" s="40">
        <v>0</v>
      </c>
      <c r="H75" s="41">
        <f>SUM(H78:H84)</f>
        <v>7880000</v>
      </c>
      <c r="I75" s="41">
        <f>SUM(I78:I84)</f>
        <v>1500000</v>
      </c>
      <c r="J75" s="41">
        <f>SUM(J78:J84)</f>
        <v>0</v>
      </c>
      <c r="K75" s="40">
        <f>SUM(K78:K84)</f>
        <v>9380000</v>
      </c>
      <c r="L75" s="41">
        <f>SUM(L78:L86)</f>
        <v>8172000</v>
      </c>
      <c r="M75" s="41">
        <f>SUM(M78:M86)</f>
        <v>4.253809384450298</v>
      </c>
      <c r="N75" s="41">
        <f>SUM(N78:N86)</f>
        <v>0</v>
      </c>
      <c r="O75" s="43">
        <f>SUM(O78:O86)</f>
        <v>8172000</v>
      </c>
    </row>
    <row r="76" spans="1:15" ht="15">
      <c r="A76" s="37"/>
      <c r="B76" s="39"/>
      <c r="C76" s="39"/>
      <c r="D76" s="40" t="s">
        <v>115</v>
      </c>
      <c r="E76" s="40"/>
      <c r="F76" s="40"/>
      <c r="G76" s="40"/>
      <c r="H76" s="41"/>
      <c r="I76" s="40"/>
      <c r="J76" s="40"/>
      <c r="K76" s="40"/>
      <c r="L76" s="41"/>
      <c r="M76" s="49"/>
      <c r="N76" s="42"/>
      <c r="O76" s="50"/>
    </row>
    <row r="77" spans="1:15" ht="15">
      <c r="A77" s="37"/>
      <c r="B77" s="39"/>
      <c r="C77" s="39"/>
      <c r="D77" s="40" t="s">
        <v>116</v>
      </c>
      <c r="E77" s="40"/>
      <c r="F77" s="40"/>
      <c r="G77" s="40"/>
      <c r="H77" s="41"/>
      <c r="I77" s="40"/>
      <c r="J77" s="40"/>
      <c r="K77" s="40"/>
      <c r="L77" s="41"/>
      <c r="M77" s="49"/>
      <c r="N77" s="42"/>
      <c r="O77" s="50"/>
    </row>
    <row r="78" spans="1:15" ht="15">
      <c r="A78" s="60"/>
      <c r="B78" s="61"/>
      <c r="C78" s="86" t="s">
        <v>117</v>
      </c>
      <c r="D78" s="47" t="s">
        <v>118</v>
      </c>
      <c r="E78" s="47">
        <v>6700000</v>
      </c>
      <c r="F78" s="47">
        <v>0</v>
      </c>
      <c r="G78" s="47">
        <v>0</v>
      </c>
      <c r="H78" s="48">
        <v>6700000</v>
      </c>
      <c r="I78" s="47">
        <v>0</v>
      </c>
      <c r="J78" s="47">
        <v>0</v>
      </c>
      <c r="K78" s="47">
        <v>6700000</v>
      </c>
      <c r="L78" s="48">
        <v>6500000</v>
      </c>
      <c r="M78" s="89">
        <f>L78/K78</f>
        <v>0.9701492537313433</v>
      </c>
      <c r="N78" s="56">
        <v>0</v>
      </c>
      <c r="O78" s="57">
        <f>L78+N78</f>
        <v>6500000</v>
      </c>
    </row>
    <row r="79" spans="1:15" ht="15">
      <c r="A79" s="60"/>
      <c r="B79" s="61"/>
      <c r="C79" s="86" t="s">
        <v>119</v>
      </c>
      <c r="D79" s="47" t="s">
        <v>120</v>
      </c>
      <c r="E79" s="47">
        <v>170000</v>
      </c>
      <c r="F79" s="47">
        <v>0</v>
      </c>
      <c r="G79" s="47">
        <v>0</v>
      </c>
      <c r="H79" s="48">
        <v>170000</v>
      </c>
      <c r="I79" s="47">
        <v>0</v>
      </c>
      <c r="J79" s="47">
        <v>0</v>
      </c>
      <c r="K79" s="47">
        <v>170000</v>
      </c>
      <c r="L79" s="48">
        <v>120000</v>
      </c>
      <c r="M79" s="89">
        <f>L79/K79</f>
        <v>0.7058823529411765</v>
      </c>
      <c r="N79" s="56">
        <v>0</v>
      </c>
      <c r="O79" s="57">
        <f>L79+N79</f>
        <v>120000</v>
      </c>
    </row>
    <row r="80" spans="1:15" ht="15">
      <c r="A80" s="60"/>
      <c r="B80" s="61"/>
      <c r="C80" s="86" t="s">
        <v>121</v>
      </c>
      <c r="D80" s="47" t="s">
        <v>122</v>
      </c>
      <c r="E80" s="47">
        <v>20000</v>
      </c>
      <c r="F80" s="47">
        <v>0</v>
      </c>
      <c r="G80" s="47">
        <v>0</v>
      </c>
      <c r="H80" s="48">
        <v>20000</v>
      </c>
      <c r="I80" s="47">
        <v>0</v>
      </c>
      <c r="J80" s="47">
        <v>0</v>
      </c>
      <c r="K80" s="47">
        <v>20000</v>
      </c>
      <c r="L80" s="48">
        <v>22000</v>
      </c>
      <c r="M80" s="89">
        <f>L80/K80</f>
        <v>1.1</v>
      </c>
      <c r="N80" s="56">
        <v>0</v>
      </c>
      <c r="O80" s="57">
        <f>L80+N80</f>
        <v>22000</v>
      </c>
    </row>
    <row r="81" spans="1:15" ht="15">
      <c r="A81" s="60"/>
      <c r="B81" s="61"/>
      <c r="C81" s="86" t="s">
        <v>123</v>
      </c>
      <c r="D81" s="47" t="s">
        <v>124</v>
      </c>
      <c r="E81" s="47">
        <v>300000</v>
      </c>
      <c r="F81" s="47">
        <v>0</v>
      </c>
      <c r="G81" s="47">
        <v>0</v>
      </c>
      <c r="H81" s="48">
        <v>300000</v>
      </c>
      <c r="I81" s="47">
        <v>0</v>
      </c>
      <c r="J81" s="47">
        <v>0</v>
      </c>
      <c r="K81" s="47">
        <v>300000</v>
      </c>
      <c r="L81" s="48">
        <v>300000</v>
      </c>
      <c r="M81" s="89">
        <f>L81/K81</f>
        <v>1</v>
      </c>
      <c r="N81" s="56">
        <v>0</v>
      </c>
      <c r="O81" s="57">
        <f>L81+N81</f>
        <v>300000</v>
      </c>
    </row>
    <row r="82" spans="1:15" ht="15">
      <c r="A82" s="60"/>
      <c r="B82" s="61"/>
      <c r="C82" s="86" t="s">
        <v>125</v>
      </c>
      <c r="D82" s="47" t="s">
        <v>126</v>
      </c>
      <c r="E82" s="47">
        <v>600000</v>
      </c>
      <c r="F82" s="47">
        <v>0</v>
      </c>
      <c r="G82" s="47">
        <v>0</v>
      </c>
      <c r="H82" s="48">
        <v>600000</v>
      </c>
      <c r="I82" s="47">
        <v>0</v>
      </c>
      <c r="J82" s="47">
        <v>0</v>
      </c>
      <c r="K82" s="47">
        <v>600000</v>
      </c>
      <c r="L82" s="48">
        <v>220000</v>
      </c>
      <c r="M82" s="89">
        <f>L82/K82</f>
        <v>0.36666666666666664</v>
      </c>
      <c r="N82" s="56">
        <v>0</v>
      </c>
      <c r="O82" s="57">
        <f>L82+N82</f>
        <v>220000</v>
      </c>
    </row>
    <row r="83" spans="1:15" ht="15">
      <c r="A83" s="60"/>
      <c r="B83" s="61"/>
      <c r="C83" s="86" t="s">
        <v>61</v>
      </c>
      <c r="D83" s="47" t="s">
        <v>112</v>
      </c>
      <c r="E83" s="47">
        <v>90000</v>
      </c>
      <c r="F83" s="47">
        <v>0</v>
      </c>
      <c r="G83" s="47">
        <v>0</v>
      </c>
      <c r="H83" s="48">
        <v>90000</v>
      </c>
      <c r="I83" s="47">
        <v>0</v>
      </c>
      <c r="J83" s="47">
        <v>0</v>
      </c>
      <c r="K83" s="47">
        <v>90000</v>
      </c>
      <c r="L83" s="48">
        <v>10000</v>
      </c>
      <c r="M83" s="89">
        <f>L83/K83</f>
        <v>0.1111111111111111</v>
      </c>
      <c r="N83" s="56">
        <v>0</v>
      </c>
      <c r="O83" s="57">
        <f>L83+N83</f>
        <v>10000</v>
      </c>
    </row>
    <row r="84" spans="1:15" ht="15">
      <c r="A84" s="60"/>
      <c r="B84" s="61"/>
      <c r="C84" s="61" t="s">
        <v>127</v>
      </c>
      <c r="D84" s="47" t="s">
        <v>128</v>
      </c>
      <c r="E84" s="47"/>
      <c r="F84" s="47"/>
      <c r="G84" s="47"/>
      <c r="H84" s="48">
        <v>0</v>
      </c>
      <c r="I84" s="47">
        <v>1500000</v>
      </c>
      <c r="J84" s="47">
        <v>0</v>
      </c>
      <c r="K84" s="47">
        <v>1500000</v>
      </c>
      <c r="L84" s="48">
        <v>0</v>
      </c>
      <c r="M84" s="89">
        <f>L84/K84</f>
        <v>0</v>
      </c>
      <c r="N84" s="56">
        <v>0</v>
      </c>
      <c r="O84" s="57">
        <f>L84+N84</f>
        <v>0</v>
      </c>
    </row>
    <row r="85" spans="1:15" ht="15">
      <c r="A85" s="60"/>
      <c r="B85" s="61"/>
      <c r="C85" s="61"/>
      <c r="D85" s="47" t="s">
        <v>129</v>
      </c>
      <c r="E85" s="47"/>
      <c r="F85" s="47"/>
      <c r="G85" s="47"/>
      <c r="H85" s="48"/>
      <c r="I85" s="47"/>
      <c r="J85" s="47"/>
      <c r="K85" s="47"/>
      <c r="L85" s="48"/>
      <c r="M85" s="49"/>
      <c r="N85" s="42"/>
      <c r="O85" s="50"/>
    </row>
    <row r="86" spans="1:15" ht="15">
      <c r="A86" s="60"/>
      <c r="B86" s="61"/>
      <c r="C86" s="61" t="s">
        <v>130</v>
      </c>
      <c r="D86" s="47" t="s">
        <v>131</v>
      </c>
      <c r="E86" s="47"/>
      <c r="F86" s="47"/>
      <c r="G86" s="47"/>
      <c r="H86" s="48"/>
      <c r="I86" s="47"/>
      <c r="J86" s="47"/>
      <c r="K86" s="47"/>
      <c r="L86" s="48">
        <v>1000000</v>
      </c>
      <c r="M86" s="89"/>
      <c r="N86" s="56">
        <v>0</v>
      </c>
      <c r="O86" s="57">
        <f>L86+N86</f>
        <v>1000000</v>
      </c>
    </row>
    <row r="87" spans="1:15" ht="15">
      <c r="A87" s="60"/>
      <c r="B87" s="116">
        <v>75616</v>
      </c>
      <c r="C87" s="39"/>
      <c r="D87" s="40" t="s">
        <v>132</v>
      </c>
      <c r="E87" s="53">
        <f>SUM(E90:E99)</f>
        <v>4244000</v>
      </c>
      <c r="F87" s="53">
        <v>0</v>
      </c>
      <c r="G87" s="53">
        <v>0</v>
      </c>
      <c r="H87" s="54">
        <f>SUM(H90:H99)</f>
        <v>4244000</v>
      </c>
      <c r="I87" s="54">
        <f>SUM(I90:I99)</f>
        <v>0</v>
      </c>
      <c r="J87" s="54">
        <f>SUM(J90:J99)</f>
        <v>0</v>
      </c>
      <c r="K87" s="53">
        <f>SUM(K90:K99)</f>
        <v>4244000</v>
      </c>
      <c r="L87" s="54">
        <f>SUM(L90:L99)</f>
        <v>4657000</v>
      </c>
      <c r="M87" s="54">
        <f>SUM(M90:M99)</f>
        <v>18.62760406488177</v>
      </c>
      <c r="N87" s="54">
        <f>SUM(N90:N99)</f>
        <v>0</v>
      </c>
      <c r="O87" s="55">
        <f>SUM(O90:O99)</f>
        <v>4657000</v>
      </c>
    </row>
    <row r="88" spans="1:15" ht="15">
      <c r="A88" s="60"/>
      <c r="B88" s="39"/>
      <c r="C88" s="39"/>
      <c r="D88" s="40" t="s">
        <v>133</v>
      </c>
      <c r="E88" s="53"/>
      <c r="F88" s="53"/>
      <c r="G88" s="53"/>
      <c r="H88" s="54"/>
      <c r="I88" s="53"/>
      <c r="J88" s="53"/>
      <c r="K88" s="53"/>
      <c r="L88" s="54"/>
      <c r="M88" s="49"/>
      <c r="N88" s="42"/>
      <c r="O88" s="50"/>
    </row>
    <row r="89" spans="1:15" ht="15">
      <c r="A89" s="60"/>
      <c r="B89" s="39"/>
      <c r="C89" s="39"/>
      <c r="D89" s="40" t="s">
        <v>134</v>
      </c>
      <c r="E89" s="53"/>
      <c r="F89" s="53"/>
      <c r="G89" s="53"/>
      <c r="H89" s="54"/>
      <c r="I89" s="53"/>
      <c r="J89" s="53"/>
      <c r="K89" s="53"/>
      <c r="L89" s="54"/>
      <c r="M89" s="49"/>
      <c r="N89" s="42"/>
      <c r="O89" s="50"/>
    </row>
    <row r="90" spans="1:15" ht="15">
      <c r="A90" s="60"/>
      <c r="B90" s="61"/>
      <c r="C90" s="86" t="s">
        <v>117</v>
      </c>
      <c r="D90" s="47" t="s">
        <v>118</v>
      </c>
      <c r="E90" s="47">
        <v>1720000</v>
      </c>
      <c r="F90" s="47">
        <v>0</v>
      </c>
      <c r="G90" s="47">
        <v>0</v>
      </c>
      <c r="H90" s="48">
        <v>1720000</v>
      </c>
      <c r="I90" s="47">
        <v>0</v>
      </c>
      <c r="J90" s="47">
        <v>0</v>
      </c>
      <c r="K90" s="47">
        <v>1720000</v>
      </c>
      <c r="L90" s="64">
        <v>2230000</v>
      </c>
      <c r="M90" s="89">
        <f>L90/K90</f>
        <v>1.2965116279069768</v>
      </c>
      <c r="N90" s="56">
        <v>0</v>
      </c>
      <c r="O90" s="57">
        <f>L90+N90</f>
        <v>2230000</v>
      </c>
    </row>
    <row r="91" spans="1:15" ht="15">
      <c r="A91" s="60"/>
      <c r="B91" s="61"/>
      <c r="C91" s="86" t="s">
        <v>119</v>
      </c>
      <c r="D91" s="47" t="s">
        <v>120</v>
      </c>
      <c r="E91" s="47">
        <v>1700000</v>
      </c>
      <c r="F91" s="47">
        <v>0</v>
      </c>
      <c r="G91" s="47">
        <v>0</v>
      </c>
      <c r="H91" s="48">
        <v>1700000</v>
      </c>
      <c r="I91" s="47">
        <v>0</v>
      </c>
      <c r="J91" s="47">
        <v>0</v>
      </c>
      <c r="K91" s="47">
        <v>1700000</v>
      </c>
      <c r="L91" s="64">
        <v>1000000</v>
      </c>
      <c r="M91" s="89">
        <f>L91/K91</f>
        <v>0.5882352941176471</v>
      </c>
      <c r="N91" s="56">
        <v>0</v>
      </c>
      <c r="O91" s="57">
        <f>L91+N91</f>
        <v>1000000</v>
      </c>
    </row>
    <row r="92" spans="1:15" ht="15">
      <c r="A92" s="60"/>
      <c r="B92" s="61"/>
      <c r="C92" s="86" t="s">
        <v>121</v>
      </c>
      <c r="D92" s="47" t="s">
        <v>122</v>
      </c>
      <c r="E92" s="47">
        <v>2000</v>
      </c>
      <c r="F92" s="47">
        <v>0</v>
      </c>
      <c r="G92" s="47">
        <v>0</v>
      </c>
      <c r="H92" s="48">
        <v>2000</v>
      </c>
      <c r="I92" s="47">
        <v>0</v>
      </c>
      <c r="J92" s="47">
        <v>0</v>
      </c>
      <c r="K92" s="47">
        <v>2000</v>
      </c>
      <c r="L92" s="48">
        <v>2000</v>
      </c>
      <c r="M92" s="89">
        <f>L92/K92</f>
        <v>1</v>
      </c>
      <c r="N92" s="56">
        <v>0</v>
      </c>
      <c r="O92" s="57">
        <f>L92+N92</f>
        <v>2000</v>
      </c>
    </row>
    <row r="93" spans="1:15" ht="15">
      <c r="A93" s="60"/>
      <c r="B93" s="61"/>
      <c r="C93" s="86" t="s">
        <v>123</v>
      </c>
      <c r="D93" s="47" t="s">
        <v>124</v>
      </c>
      <c r="E93" s="47">
        <v>350000</v>
      </c>
      <c r="F93" s="47">
        <v>0</v>
      </c>
      <c r="G93" s="47">
        <v>0</v>
      </c>
      <c r="H93" s="48">
        <v>350000</v>
      </c>
      <c r="I93" s="47">
        <v>0</v>
      </c>
      <c r="J93" s="47">
        <v>0</v>
      </c>
      <c r="K93" s="47">
        <v>350000</v>
      </c>
      <c r="L93" s="48">
        <v>400000</v>
      </c>
      <c r="M93" s="89">
        <f>L93/K93</f>
        <v>1.1428571428571428</v>
      </c>
      <c r="N93" s="56">
        <v>0</v>
      </c>
      <c r="O93" s="57">
        <f>L93+N93</f>
        <v>400000</v>
      </c>
    </row>
    <row r="94" spans="1:15" ht="15">
      <c r="A94" s="60"/>
      <c r="B94" s="61"/>
      <c r="C94" s="86" t="s">
        <v>135</v>
      </c>
      <c r="D94" s="47" t="s">
        <v>136</v>
      </c>
      <c r="E94" s="47">
        <v>20000</v>
      </c>
      <c r="F94" s="47">
        <v>0</v>
      </c>
      <c r="G94" s="47">
        <v>0</v>
      </c>
      <c r="H94" s="48">
        <v>20000</v>
      </c>
      <c r="I94" s="47">
        <v>0</v>
      </c>
      <c r="J94" s="47">
        <v>0</v>
      </c>
      <c r="K94" s="47">
        <v>20000</v>
      </c>
      <c r="L94" s="48">
        <v>100000</v>
      </c>
      <c r="M94" s="89">
        <f>L94/K94</f>
        <v>5</v>
      </c>
      <c r="N94" s="56">
        <v>0</v>
      </c>
      <c r="O94" s="57">
        <f>L94+N94</f>
        <v>100000</v>
      </c>
    </row>
    <row r="95" spans="1:15" ht="15">
      <c r="A95" s="60"/>
      <c r="B95" s="61"/>
      <c r="C95" s="86" t="s">
        <v>137</v>
      </c>
      <c r="D95" s="47" t="s">
        <v>138</v>
      </c>
      <c r="E95" s="47">
        <v>2000</v>
      </c>
      <c r="F95" s="47">
        <v>0</v>
      </c>
      <c r="G95" s="47">
        <v>0</v>
      </c>
      <c r="H95" s="48">
        <v>2000</v>
      </c>
      <c r="I95" s="47">
        <v>0</v>
      </c>
      <c r="J95" s="47">
        <v>0</v>
      </c>
      <c r="K95" s="47">
        <v>2000</v>
      </c>
      <c r="L95" s="48">
        <v>5000</v>
      </c>
      <c r="M95" s="89">
        <f>L95/K95</f>
        <v>2.5</v>
      </c>
      <c r="N95" s="56">
        <v>0</v>
      </c>
      <c r="O95" s="57">
        <f>L95+N95</f>
        <v>5000</v>
      </c>
    </row>
    <row r="96" spans="1:15" ht="15">
      <c r="A96" s="60"/>
      <c r="B96" s="61"/>
      <c r="C96" s="86" t="s">
        <v>139</v>
      </c>
      <c r="D96" s="47" t="s">
        <v>140</v>
      </c>
      <c r="E96" s="47">
        <v>200000</v>
      </c>
      <c r="F96" s="47">
        <v>0</v>
      </c>
      <c r="G96" s="47">
        <v>0</v>
      </c>
      <c r="H96" s="48">
        <v>200000</v>
      </c>
      <c r="I96" s="47">
        <v>0</v>
      </c>
      <c r="J96" s="47">
        <v>0</v>
      </c>
      <c r="K96" s="47">
        <v>200000</v>
      </c>
      <c r="L96" s="48">
        <v>220000</v>
      </c>
      <c r="M96" s="89">
        <f>L96/K96</f>
        <v>1.1</v>
      </c>
      <c r="N96" s="56">
        <v>0</v>
      </c>
      <c r="O96" s="57">
        <f>L96+N96</f>
        <v>220000</v>
      </c>
    </row>
    <row r="97" spans="1:15" ht="15">
      <c r="A97" s="60"/>
      <c r="B97" s="61"/>
      <c r="C97" s="86" t="s">
        <v>125</v>
      </c>
      <c r="D97" s="47" t="s">
        <v>126</v>
      </c>
      <c r="E97" s="47">
        <v>150000</v>
      </c>
      <c r="F97" s="47">
        <v>0</v>
      </c>
      <c r="G97" s="47">
        <v>0</v>
      </c>
      <c r="H97" s="48">
        <v>150000</v>
      </c>
      <c r="I97" s="47">
        <v>0</v>
      </c>
      <c r="J97" s="47">
        <v>0</v>
      </c>
      <c r="K97" s="47">
        <v>150000</v>
      </c>
      <c r="L97" s="48">
        <v>600000</v>
      </c>
      <c r="M97" s="89">
        <f>L97/K97</f>
        <v>4</v>
      </c>
      <c r="N97" s="56">
        <v>0</v>
      </c>
      <c r="O97" s="57">
        <f>L97+N97</f>
        <v>600000</v>
      </c>
    </row>
    <row r="98" spans="1:15" ht="15">
      <c r="A98" s="60"/>
      <c r="B98" s="61"/>
      <c r="C98" s="86" t="s">
        <v>45</v>
      </c>
      <c r="D98" s="47" t="s">
        <v>46</v>
      </c>
      <c r="E98" s="47">
        <v>10000</v>
      </c>
      <c r="F98" s="47">
        <v>0</v>
      </c>
      <c r="G98" s="47">
        <v>0</v>
      </c>
      <c r="H98" s="48">
        <v>10000</v>
      </c>
      <c r="I98" s="47">
        <v>0</v>
      </c>
      <c r="J98" s="47">
        <v>0</v>
      </c>
      <c r="K98" s="47">
        <v>10000</v>
      </c>
      <c r="L98" s="48">
        <v>10000</v>
      </c>
      <c r="M98" s="89">
        <f>L98/K98</f>
        <v>1</v>
      </c>
      <c r="N98" s="56">
        <v>0</v>
      </c>
      <c r="O98" s="57">
        <f>L98+N98</f>
        <v>10000</v>
      </c>
    </row>
    <row r="99" spans="1:15" ht="15">
      <c r="A99" s="60"/>
      <c r="B99" s="61"/>
      <c r="C99" s="86" t="s">
        <v>61</v>
      </c>
      <c r="D99" s="47" t="s">
        <v>112</v>
      </c>
      <c r="E99" s="47">
        <v>90000</v>
      </c>
      <c r="F99" s="47">
        <v>0</v>
      </c>
      <c r="G99" s="47">
        <v>0</v>
      </c>
      <c r="H99" s="48">
        <v>90000</v>
      </c>
      <c r="I99" s="47">
        <v>0</v>
      </c>
      <c r="J99" s="47">
        <v>0</v>
      </c>
      <c r="K99" s="47">
        <v>90000</v>
      </c>
      <c r="L99" s="48">
        <v>90000</v>
      </c>
      <c r="M99" s="89">
        <f>L99/K99</f>
        <v>1</v>
      </c>
      <c r="N99" s="56">
        <v>0</v>
      </c>
      <c r="O99" s="57">
        <f>L99+N99</f>
        <v>90000</v>
      </c>
    </row>
    <row r="100" spans="1:15" ht="15">
      <c r="A100" s="37"/>
      <c r="B100" s="38" t="s">
        <v>141</v>
      </c>
      <c r="C100" s="39"/>
      <c r="D100" s="40" t="s">
        <v>142</v>
      </c>
      <c r="E100" s="47"/>
      <c r="F100" s="47"/>
      <c r="G100" s="47"/>
      <c r="H100" s="48"/>
      <c r="I100" s="47"/>
      <c r="J100" s="47"/>
      <c r="K100" s="47"/>
      <c r="L100" s="48"/>
      <c r="M100" s="49"/>
      <c r="N100" s="42"/>
      <c r="O100" s="50"/>
    </row>
    <row r="101" spans="1:15" ht="15">
      <c r="A101" s="37"/>
      <c r="B101" s="39"/>
      <c r="C101" s="39"/>
      <c r="D101" s="40" t="s">
        <v>143</v>
      </c>
      <c r="E101" s="40">
        <f>SUM(E102:E104)</f>
        <v>2200000</v>
      </c>
      <c r="F101" s="40">
        <v>0</v>
      </c>
      <c r="G101" s="40">
        <v>0</v>
      </c>
      <c r="H101" s="41">
        <f>SUM(H102:H104)</f>
        <v>2200000</v>
      </c>
      <c r="I101" s="40">
        <v>0</v>
      </c>
      <c r="J101" s="40">
        <v>900000</v>
      </c>
      <c r="K101" s="40">
        <f>SUM(K102:K104)</f>
        <v>1300000</v>
      </c>
      <c r="L101" s="41">
        <f>SUM(L102:L104)</f>
        <v>2300000</v>
      </c>
      <c r="M101" s="41">
        <f>SUM(M102:M104)</f>
        <v>10.428571428571429</v>
      </c>
      <c r="N101" s="41">
        <f>SUM(N102:N104)</f>
        <v>0</v>
      </c>
      <c r="O101" s="43">
        <f>SUM(O102:O104)</f>
        <v>2300000</v>
      </c>
    </row>
    <row r="102" spans="1:15" ht="15">
      <c r="A102" s="60"/>
      <c r="B102" s="61"/>
      <c r="C102" s="86" t="s">
        <v>144</v>
      </c>
      <c r="D102" s="47" t="s">
        <v>145</v>
      </c>
      <c r="E102" s="47">
        <v>700000</v>
      </c>
      <c r="F102" s="47">
        <v>0</v>
      </c>
      <c r="G102" s="47">
        <v>0</v>
      </c>
      <c r="H102" s="48">
        <v>700000</v>
      </c>
      <c r="I102" s="47">
        <v>0</v>
      </c>
      <c r="J102" s="47">
        <v>0</v>
      </c>
      <c r="K102" s="47">
        <v>700000</v>
      </c>
      <c r="L102" s="48">
        <v>1000000</v>
      </c>
      <c r="M102" s="89">
        <f>L102/K102</f>
        <v>1.4285714285714286</v>
      </c>
      <c r="N102" s="56">
        <v>0</v>
      </c>
      <c r="O102" s="57">
        <f>L102+N102</f>
        <v>1000000</v>
      </c>
    </row>
    <row r="103" spans="1:15" ht="15">
      <c r="A103" s="60"/>
      <c r="B103" s="61"/>
      <c r="C103" s="86" t="s">
        <v>146</v>
      </c>
      <c r="D103" s="47" t="s">
        <v>147</v>
      </c>
      <c r="E103" s="47">
        <v>500000</v>
      </c>
      <c r="F103" s="47">
        <v>0</v>
      </c>
      <c r="G103" s="47">
        <v>0</v>
      </c>
      <c r="H103" s="48">
        <v>500000</v>
      </c>
      <c r="I103" s="47">
        <v>0</v>
      </c>
      <c r="J103" s="47">
        <v>0</v>
      </c>
      <c r="K103" s="47">
        <v>500000</v>
      </c>
      <c r="L103" s="48">
        <v>500000</v>
      </c>
      <c r="M103" s="89">
        <f>L103/K103</f>
        <v>1</v>
      </c>
      <c r="N103" s="56">
        <v>0</v>
      </c>
      <c r="O103" s="57">
        <f>L103+N103</f>
        <v>500000</v>
      </c>
    </row>
    <row r="104" spans="1:15" ht="15">
      <c r="A104" s="60"/>
      <c r="B104" s="61"/>
      <c r="C104" s="62" t="s">
        <v>36</v>
      </c>
      <c r="D104" s="47" t="s">
        <v>37</v>
      </c>
      <c r="E104" s="47">
        <v>1000000</v>
      </c>
      <c r="F104" s="47">
        <v>0</v>
      </c>
      <c r="G104" s="47">
        <v>0</v>
      </c>
      <c r="H104" s="64">
        <v>1000000</v>
      </c>
      <c r="I104" s="66">
        <v>0</v>
      </c>
      <c r="J104" s="66">
        <v>900000</v>
      </c>
      <c r="K104" s="66">
        <v>100000</v>
      </c>
      <c r="L104" s="64">
        <v>800000</v>
      </c>
      <c r="M104" s="89">
        <f>L104/K104</f>
        <v>8</v>
      </c>
      <c r="N104" s="56">
        <v>0</v>
      </c>
      <c r="O104" s="57">
        <f>L104+N104</f>
        <v>800000</v>
      </c>
    </row>
    <row r="105" spans="1:15" ht="15">
      <c r="A105" s="60"/>
      <c r="B105" s="61"/>
      <c r="C105" s="67"/>
      <c r="D105" s="47" t="s">
        <v>38</v>
      </c>
      <c r="E105" s="47"/>
      <c r="F105" s="47"/>
      <c r="G105" s="47"/>
      <c r="H105" s="48"/>
      <c r="I105" s="47"/>
      <c r="J105" s="47"/>
      <c r="K105" s="47"/>
      <c r="L105" s="48"/>
      <c r="M105" s="49"/>
      <c r="N105" s="42"/>
      <c r="O105" s="50"/>
    </row>
    <row r="106" spans="1:15" ht="15">
      <c r="A106" s="37"/>
      <c r="B106" s="38" t="s">
        <v>148</v>
      </c>
      <c r="C106" s="39"/>
      <c r="D106" s="40" t="s">
        <v>149</v>
      </c>
      <c r="E106" s="40">
        <f>SUM(E107:E108)</f>
        <v>12722434</v>
      </c>
      <c r="F106" s="40">
        <v>0</v>
      </c>
      <c r="G106" s="40">
        <v>0</v>
      </c>
      <c r="H106" s="41">
        <f>SUM(H107:H108)</f>
        <v>12722434</v>
      </c>
      <c r="I106" s="40">
        <v>0</v>
      </c>
      <c r="J106" s="40">
        <v>0</v>
      </c>
      <c r="K106" s="40">
        <f>SUM(K107:K108)</f>
        <v>12722434</v>
      </c>
      <c r="L106" s="41">
        <f>SUM(L107:L108)</f>
        <v>15120642</v>
      </c>
      <c r="M106" s="41">
        <f>SUM(M107:M108)</f>
        <v>2.1473859134034154</v>
      </c>
      <c r="N106" s="41">
        <f>SUM(N107:N108)</f>
        <v>0</v>
      </c>
      <c r="O106" s="43">
        <f>SUM(O107:O108)</f>
        <v>15120642</v>
      </c>
    </row>
    <row r="107" spans="1:15" ht="15">
      <c r="A107" s="60"/>
      <c r="B107" s="61"/>
      <c r="C107" s="86" t="s">
        <v>150</v>
      </c>
      <c r="D107" s="47" t="s">
        <v>151</v>
      </c>
      <c r="E107" s="47">
        <v>11872434</v>
      </c>
      <c r="F107" s="47">
        <v>0</v>
      </c>
      <c r="G107" s="47">
        <v>0</v>
      </c>
      <c r="H107" s="48">
        <v>11872434</v>
      </c>
      <c r="I107" s="47">
        <v>0</v>
      </c>
      <c r="J107" s="47">
        <v>0</v>
      </c>
      <c r="K107" s="47">
        <v>11872434</v>
      </c>
      <c r="L107" s="48">
        <v>14320642</v>
      </c>
      <c r="M107" s="89">
        <f>L107/K107</f>
        <v>1.2062094428151802</v>
      </c>
      <c r="N107" s="64">
        <v>0</v>
      </c>
      <c r="O107" s="57">
        <f>L107+N107</f>
        <v>14320642</v>
      </c>
    </row>
    <row r="108" spans="1:15" ht="15">
      <c r="A108" s="60"/>
      <c r="B108" s="61"/>
      <c r="C108" s="86" t="s">
        <v>152</v>
      </c>
      <c r="D108" s="47" t="s">
        <v>153</v>
      </c>
      <c r="E108" s="47">
        <v>850000</v>
      </c>
      <c r="F108" s="47">
        <v>0</v>
      </c>
      <c r="G108" s="47">
        <v>0</v>
      </c>
      <c r="H108" s="48">
        <v>850000</v>
      </c>
      <c r="I108" s="47">
        <v>0</v>
      </c>
      <c r="J108" s="47">
        <v>0</v>
      </c>
      <c r="K108" s="47">
        <v>850000</v>
      </c>
      <c r="L108" s="48">
        <v>800000</v>
      </c>
      <c r="M108" s="107">
        <f>L108/K108</f>
        <v>0.9411764705882353</v>
      </c>
      <c r="N108" s="64">
        <v>0</v>
      </c>
      <c r="O108" s="57">
        <f>L108+N108</f>
        <v>800000</v>
      </c>
    </row>
    <row r="109" spans="1:15" ht="15">
      <c r="A109" s="58" t="s">
        <v>154</v>
      </c>
      <c r="B109" s="33" t="s">
        <v>155</v>
      </c>
      <c r="C109" s="33"/>
      <c r="D109" s="33"/>
      <c r="E109" s="34">
        <f>E110+E116+E112</f>
        <v>18056258</v>
      </c>
      <c r="F109" s="34">
        <v>0</v>
      </c>
      <c r="G109" s="34">
        <v>0</v>
      </c>
      <c r="H109" s="35" t="e">
        <f>H110+H116+H112+#REF!</f>
        <v>#REF!</v>
      </c>
      <c r="I109" s="35" t="e">
        <f>I110+I116+I112+#REF!</f>
        <v>#REF!</v>
      </c>
      <c r="J109" s="35" t="e">
        <f>J110+J116+J112+#REF!</f>
        <v>#REF!</v>
      </c>
      <c r="K109" s="34" t="e">
        <f>K110+K116+K112+#REF!</f>
        <v>#REF!</v>
      </c>
      <c r="L109" s="35">
        <f>L110+L112+L116+L114</f>
        <v>19473919</v>
      </c>
      <c r="M109" s="35">
        <f>M110+M112+M116+M114</f>
        <v>7.925356193973169</v>
      </c>
      <c r="N109" s="35">
        <f>N110+N112+N116+N114</f>
        <v>0</v>
      </c>
      <c r="O109" s="36">
        <f>O110+O112+O116+O114</f>
        <v>19473919</v>
      </c>
    </row>
    <row r="110" spans="1:15" ht="15">
      <c r="A110" s="37"/>
      <c r="B110" s="38" t="s">
        <v>156</v>
      </c>
      <c r="C110" s="39"/>
      <c r="D110" s="40" t="s">
        <v>157</v>
      </c>
      <c r="E110" s="40">
        <v>16257559</v>
      </c>
      <c r="F110" s="40">
        <v>0</v>
      </c>
      <c r="G110" s="40">
        <v>0</v>
      </c>
      <c r="H110" s="41">
        <v>16257559</v>
      </c>
      <c r="I110" s="40">
        <v>0</v>
      </c>
      <c r="J110" s="40">
        <v>0</v>
      </c>
      <c r="K110" s="40">
        <v>16257559</v>
      </c>
      <c r="L110" s="41">
        <f>L111</f>
        <v>16799785</v>
      </c>
      <c r="M110" s="41">
        <f>M111</f>
        <v>1.0333522394106027</v>
      </c>
      <c r="N110" s="41">
        <f>N111</f>
        <v>0</v>
      </c>
      <c r="O110" s="43">
        <f>O111</f>
        <v>16799785</v>
      </c>
    </row>
    <row r="111" spans="1:15" ht="15">
      <c r="A111" s="60"/>
      <c r="B111" s="61"/>
      <c r="C111" s="86" t="s">
        <v>158</v>
      </c>
      <c r="D111" s="47" t="s">
        <v>159</v>
      </c>
      <c r="E111" s="47">
        <v>16257559</v>
      </c>
      <c r="F111" s="47">
        <v>0</v>
      </c>
      <c r="G111" s="47">
        <v>0</v>
      </c>
      <c r="H111" s="48">
        <v>16257559</v>
      </c>
      <c r="I111" s="47">
        <v>0</v>
      </c>
      <c r="J111" s="47">
        <v>0</v>
      </c>
      <c r="K111" s="47">
        <v>16257559</v>
      </c>
      <c r="L111" s="48">
        <v>16799785</v>
      </c>
      <c r="M111" s="63">
        <f>L111/K111</f>
        <v>1.0333522394106027</v>
      </c>
      <c r="N111" s="64">
        <v>0</v>
      </c>
      <c r="O111" s="57">
        <f>L111+N111</f>
        <v>16799785</v>
      </c>
    </row>
    <row r="112" spans="1:15" ht="15">
      <c r="A112" s="37"/>
      <c r="B112" s="38" t="s">
        <v>160</v>
      </c>
      <c r="C112" s="39"/>
      <c r="D112" s="40" t="s">
        <v>161</v>
      </c>
      <c r="E112" s="40">
        <f>E113</f>
        <v>1648720</v>
      </c>
      <c r="F112" s="40">
        <v>0</v>
      </c>
      <c r="G112" s="40">
        <v>0</v>
      </c>
      <c r="H112" s="41">
        <f>H113</f>
        <v>1648720</v>
      </c>
      <c r="I112" s="40">
        <v>0</v>
      </c>
      <c r="J112" s="40">
        <v>0</v>
      </c>
      <c r="K112" s="40">
        <f>K113</f>
        <v>1648720</v>
      </c>
      <c r="L112" s="41">
        <f>L113</f>
        <v>1569305</v>
      </c>
      <c r="M112" s="41">
        <f>M113</f>
        <v>0.9518323305352031</v>
      </c>
      <c r="N112" s="41">
        <f>N113</f>
        <v>0</v>
      </c>
      <c r="O112" s="43">
        <f>O113</f>
        <v>1569305</v>
      </c>
    </row>
    <row r="113" spans="1:15" ht="15">
      <c r="A113" s="60"/>
      <c r="B113" s="61"/>
      <c r="C113" s="86" t="s">
        <v>158</v>
      </c>
      <c r="D113" s="47" t="s">
        <v>159</v>
      </c>
      <c r="E113" s="47">
        <v>1648720</v>
      </c>
      <c r="F113" s="47">
        <v>0</v>
      </c>
      <c r="G113" s="47">
        <v>0</v>
      </c>
      <c r="H113" s="48">
        <v>1648720</v>
      </c>
      <c r="I113" s="47">
        <v>0</v>
      </c>
      <c r="J113" s="47">
        <v>0</v>
      </c>
      <c r="K113" s="47">
        <v>1648720</v>
      </c>
      <c r="L113" s="48">
        <v>1569305</v>
      </c>
      <c r="M113" s="63">
        <f>L113/K113</f>
        <v>0.9518323305352031</v>
      </c>
      <c r="N113" s="64">
        <v>0</v>
      </c>
      <c r="O113" s="57">
        <f>L113+N113</f>
        <v>1569305</v>
      </c>
    </row>
    <row r="114" spans="1:15" ht="15">
      <c r="A114" s="60"/>
      <c r="B114" s="59" t="s">
        <v>162</v>
      </c>
      <c r="C114" s="38"/>
      <c r="D114" s="40" t="s">
        <v>163</v>
      </c>
      <c r="E114" s="40"/>
      <c r="F114" s="40"/>
      <c r="G114" s="40"/>
      <c r="H114" s="41"/>
      <c r="I114" s="40"/>
      <c r="J114" s="40"/>
      <c r="K114" s="40"/>
      <c r="L114" s="41">
        <f>L115</f>
        <v>213928</v>
      </c>
      <c r="M114" s="41">
        <f>M115</f>
        <v>0</v>
      </c>
      <c r="N114" s="41">
        <f>N115</f>
        <v>0</v>
      </c>
      <c r="O114" s="50">
        <f>O115</f>
        <v>213928</v>
      </c>
    </row>
    <row r="115" spans="1:15" ht="15">
      <c r="A115" s="60"/>
      <c r="B115" s="61"/>
      <c r="C115" s="86" t="s">
        <v>65</v>
      </c>
      <c r="D115" s="66" t="s">
        <v>66</v>
      </c>
      <c r="E115" s="66"/>
      <c r="F115" s="66"/>
      <c r="G115" s="66"/>
      <c r="H115" s="64"/>
      <c r="I115" s="66"/>
      <c r="J115" s="66"/>
      <c r="K115" s="66"/>
      <c r="L115" s="64">
        <v>213928</v>
      </c>
      <c r="M115" s="63"/>
      <c r="N115" s="64">
        <v>0</v>
      </c>
      <c r="O115" s="57">
        <f>L115+N115</f>
        <v>213928</v>
      </c>
    </row>
    <row r="116" spans="1:15" ht="15">
      <c r="A116" s="37"/>
      <c r="B116" s="38" t="s">
        <v>164</v>
      </c>
      <c r="C116" s="39"/>
      <c r="D116" s="40" t="s">
        <v>165</v>
      </c>
      <c r="E116" s="40">
        <f>E117</f>
        <v>149979</v>
      </c>
      <c r="F116" s="40">
        <v>0</v>
      </c>
      <c r="G116" s="40">
        <v>0</v>
      </c>
      <c r="H116" s="41">
        <f>H117</f>
        <v>149979</v>
      </c>
      <c r="I116" s="40">
        <v>0</v>
      </c>
      <c r="J116" s="40">
        <v>0</v>
      </c>
      <c r="K116" s="40">
        <f>K117</f>
        <v>149979</v>
      </c>
      <c r="L116" s="41">
        <f>L117</f>
        <v>890901</v>
      </c>
      <c r="M116" s="41">
        <f>M117</f>
        <v>5.940171624027363</v>
      </c>
      <c r="N116" s="41">
        <f>N117</f>
        <v>0</v>
      </c>
      <c r="O116" s="43">
        <f>O117</f>
        <v>890901</v>
      </c>
    </row>
    <row r="117" spans="1:15" ht="15">
      <c r="A117" s="60"/>
      <c r="B117" s="61"/>
      <c r="C117" s="86" t="s">
        <v>158</v>
      </c>
      <c r="D117" s="47" t="s">
        <v>159</v>
      </c>
      <c r="E117" s="47">
        <v>149979</v>
      </c>
      <c r="F117" s="47">
        <v>0</v>
      </c>
      <c r="G117" s="47">
        <v>0</v>
      </c>
      <c r="H117" s="48">
        <v>149979</v>
      </c>
      <c r="I117" s="47">
        <v>0</v>
      </c>
      <c r="J117" s="47">
        <v>0</v>
      </c>
      <c r="K117" s="47">
        <v>149979</v>
      </c>
      <c r="L117" s="48">
        <v>890901</v>
      </c>
      <c r="M117" s="80">
        <f>L117/K117</f>
        <v>5.940171624027363</v>
      </c>
      <c r="N117" s="64">
        <v>0</v>
      </c>
      <c r="O117" s="57">
        <f>L117+N117</f>
        <v>890901</v>
      </c>
    </row>
    <row r="118" spans="1:16" ht="15">
      <c r="A118" s="58" t="s">
        <v>166</v>
      </c>
      <c r="B118" s="33" t="s">
        <v>167</v>
      </c>
      <c r="C118" s="33"/>
      <c r="D118" s="33"/>
      <c r="E118" s="34" t="e">
        <f>E119+E124</f>
        <v>#REF!</v>
      </c>
      <c r="F118" s="34">
        <v>0</v>
      </c>
      <c r="G118" s="34">
        <v>0</v>
      </c>
      <c r="H118" s="35" t="e">
        <f>H119+H124</f>
        <v>#REF!</v>
      </c>
      <c r="I118" s="35" t="e">
        <f>I119+I124</f>
        <v>#REF!</v>
      </c>
      <c r="J118" s="35" t="e">
        <f>J119+J124</f>
        <v>#REF!</v>
      </c>
      <c r="K118" s="34" t="e">
        <f>K119+K124</f>
        <v>#REF!</v>
      </c>
      <c r="L118" s="35">
        <f>L119+L124+L129</f>
        <v>61589</v>
      </c>
      <c r="M118" s="35">
        <f>M119+M124+M129</f>
        <v>2.296</v>
      </c>
      <c r="N118" s="35">
        <f>N119+N124+N129</f>
        <v>53338</v>
      </c>
      <c r="O118" s="36">
        <f>O119+O124+O129</f>
        <v>114927</v>
      </c>
      <c r="P118" s="1" t="s">
        <v>168</v>
      </c>
    </row>
    <row r="119" spans="1:15" ht="15">
      <c r="A119" s="37"/>
      <c r="B119" s="38" t="s">
        <v>169</v>
      </c>
      <c r="C119" s="39"/>
      <c r="D119" s="40" t="s">
        <v>170</v>
      </c>
      <c r="E119" s="40">
        <f>SUM(E122:E122)</f>
        <v>7040</v>
      </c>
      <c r="F119" s="40">
        <v>0</v>
      </c>
      <c r="G119" s="40">
        <v>0</v>
      </c>
      <c r="H119" s="41" t="e">
        <f>#REF!+H122+#REF!</f>
        <v>#REF!</v>
      </c>
      <c r="I119" s="41" t="e">
        <f>#REF!+I122+#REF!</f>
        <v>#REF!</v>
      </c>
      <c r="J119" s="41" t="e">
        <f>#REF!+J122+#REF!</f>
        <v>#REF!</v>
      </c>
      <c r="K119" s="40" t="e">
        <f>#REF!+K122+#REF!</f>
        <v>#REF!</v>
      </c>
      <c r="L119" s="41">
        <f>L122+L123+L121</f>
        <v>32889</v>
      </c>
      <c r="M119" s="41">
        <f>M122+M123+M121</f>
        <v>0</v>
      </c>
      <c r="N119" s="41">
        <f>N122+N123+N121</f>
        <v>0</v>
      </c>
      <c r="O119" s="43">
        <f>O122+O123+O121</f>
        <v>32889</v>
      </c>
    </row>
    <row r="120" spans="1:15" ht="15">
      <c r="A120" s="37"/>
      <c r="B120" s="38"/>
      <c r="C120" s="61" t="s">
        <v>171</v>
      </c>
      <c r="D120" s="66" t="s">
        <v>172</v>
      </c>
      <c r="E120" s="40"/>
      <c r="F120" s="40"/>
      <c r="G120" s="40"/>
      <c r="H120" s="41"/>
      <c r="I120" s="41"/>
      <c r="J120" s="41"/>
      <c r="K120" s="40"/>
      <c r="L120" s="64"/>
      <c r="M120" s="64"/>
      <c r="N120" s="64"/>
      <c r="O120" s="91"/>
    </row>
    <row r="121" spans="1:15" ht="15">
      <c r="A121" s="37"/>
      <c r="B121" s="38"/>
      <c r="C121" s="61"/>
      <c r="D121" s="66" t="s">
        <v>173</v>
      </c>
      <c r="E121" s="40"/>
      <c r="F121" s="40"/>
      <c r="G121" s="40"/>
      <c r="H121" s="41"/>
      <c r="I121" s="41"/>
      <c r="J121" s="41"/>
      <c r="K121" s="40"/>
      <c r="L121" s="64">
        <v>12183</v>
      </c>
      <c r="M121" s="64"/>
      <c r="N121" s="64">
        <v>0</v>
      </c>
      <c r="O121" s="91">
        <f>L121+N121</f>
        <v>12183</v>
      </c>
    </row>
    <row r="122" spans="1:15" ht="15">
      <c r="A122" s="60"/>
      <c r="B122" s="61"/>
      <c r="C122" s="86" t="s">
        <v>79</v>
      </c>
      <c r="D122" s="47" t="s">
        <v>80</v>
      </c>
      <c r="E122" s="47">
        <v>7040</v>
      </c>
      <c r="F122" s="47">
        <v>0</v>
      </c>
      <c r="G122" s="47">
        <v>0</v>
      </c>
      <c r="H122" s="48">
        <v>19040</v>
      </c>
      <c r="I122" s="47">
        <v>0</v>
      </c>
      <c r="J122" s="47">
        <v>0</v>
      </c>
      <c r="K122" s="47">
        <v>19040</v>
      </c>
      <c r="L122" s="48">
        <v>0</v>
      </c>
      <c r="M122" s="89">
        <f>L122/K122</f>
        <v>0</v>
      </c>
      <c r="N122" s="64">
        <v>0</v>
      </c>
      <c r="O122" s="57">
        <f>L122+N122</f>
        <v>0</v>
      </c>
    </row>
    <row r="123" spans="1:15" ht="15">
      <c r="A123" s="60"/>
      <c r="B123" s="61"/>
      <c r="C123" s="86" t="s">
        <v>65</v>
      </c>
      <c r="D123" s="47" t="s">
        <v>103</v>
      </c>
      <c r="E123" s="47"/>
      <c r="F123" s="47"/>
      <c r="G123" s="47"/>
      <c r="H123" s="48"/>
      <c r="I123" s="47"/>
      <c r="J123" s="47"/>
      <c r="K123" s="47"/>
      <c r="L123" s="48">
        <v>20706</v>
      </c>
      <c r="M123" s="89"/>
      <c r="N123" s="64">
        <v>0</v>
      </c>
      <c r="O123" s="57">
        <f>L123+N123</f>
        <v>20706</v>
      </c>
    </row>
    <row r="124" spans="1:18" ht="15">
      <c r="A124" s="37"/>
      <c r="B124" s="38" t="s">
        <v>174</v>
      </c>
      <c r="C124" s="39"/>
      <c r="D124" s="40" t="s">
        <v>175</v>
      </c>
      <c r="E124" s="40" t="e">
        <f>#REF!+#REF!+E125</f>
        <v>#REF!</v>
      </c>
      <c r="F124" s="40">
        <v>0</v>
      </c>
      <c r="G124" s="40">
        <v>0</v>
      </c>
      <c r="H124" s="41" t="e">
        <f>#REF!+#REF!+H125</f>
        <v>#REF!</v>
      </c>
      <c r="I124" s="40">
        <v>0</v>
      </c>
      <c r="J124" s="40">
        <v>0</v>
      </c>
      <c r="K124" s="40" t="e">
        <f>#REF!+#REF!+K125</f>
        <v>#REF!</v>
      </c>
      <c r="L124" s="41">
        <f>L125</f>
        <v>28700</v>
      </c>
      <c r="M124" s="41">
        <f>M125</f>
        <v>2.296</v>
      </c>
      <c r="N124" s="41">
        <f>N125</f>
        <v>0</v>
      </c>
      <c r="O124" s="43">
        <f>O125</f>
        <v>28700</v>
      </c>
      <c r="R124" s="1" t="s">
        <v>168</v>
      </c>
    </row>
    <row r="125" spans="1:15" ht="15" customHeight="1">
      <c r="A125" s="60"/>
      <c r="B125" s="61"/>
      <c r="C125" s="61" t="s">
        <v>65</v>
      </c>
      <c r="D125" s="47" t="s">
        <v>103</v>
      </c>
      <c r="E125" s="47">
        <v>12500</v>
      </c>
      <c r="F125" s="47">
        <v>0</v>
      </c>
      <c r="G125" s="47">
        <v>0</v>
      </c>
      <c r="H125" s="48">
        <v>12500</v>
      </c>
      <c r="I125" s="47">
        <v>0</v>
      </c>
      <c r="J125" s="47">
        <v>0</v>
      </c>
      <c r="K125" s="47">
        <v>12500</v>
      </c>
      <c r="L125" s="48">
        <v>28700</v>
      </c>
      <c r="M125" s="107">
        <f>L125/K125</f>
        <v>2.296</v>
      </c>
      <c r="N125" s="64">
        <v>0</v>
      </c>
      <c r="O125" s="57">
        <f>L125+N125</f>
        <v>28700</v>
      </c>
    </row>
    <row r="126" spans="1:15" ht="12.75" customHeight="1" hidden="1">
      <c r="A126" s="117">
        <v>851</v>
      </c>
      <c r="B126" s="118" t="s">
        <v>176</v>
      </c>
      <c r="C126" s="118"/>
      <c r="D126" s="118"/>
      <c r="E126" s="119"/>
      <c r="F126" s="120"/>
      <c r="G126" s="120"/>
      <c r="H126" s="121">
        <v>5260</v>
      </c>
      <c r="I126" s="121">
        <v>0</v>
      </c>
      <c r="J126" s="121">
        <v>0</v>
      </c>
      <c r="K126" s="122">
        <v>5260</v>
      </c>
      <c r="L126" s="123">
        <v>0</v>
      </c>
      <c r="M126" s="124">
        <f>L126/K126</f>
        <v>0</v>
      </c>
      <c r="N126" s="75"/>
      <c r="O126" s="76"/>
    </row>
    <row r="127" spans="1:15" ht="12.75" hidden="1">
      <c r="A127" s="60"/>
      <c r="B127" s="39">
        <v>85154</v>
      </c>
      <c r="C127" s="39"/>
      <c r="D127" s="53" t="s">
        <v>177</v>
      </c>
      <c r="E127" s="53"/>
      <c r="F127" s="53"/>
      <c r="G127" s="53"/>
      <c r="H127" s="54">
        <v>5260</v>
      </c>
      <c r="I127" s="53">
        <v>0</v>
      </c>
      <c r="J127" s="53">
        <v>0</v>
      </c>
      <c r="K127" s="53">
        <v>5260</v>
      </c>
      <c r="L127" s="54">
        <v>0</v>
      </c>
      <c r="M127" s="105">
        <f>L127/K127</f>
        <v>0</v>
      </c>
      <c r="N127" s="41"/>
      <c r="O127" s="50"/>
    </row>
    <row r="128" spans="1:15" ht="12.75" hidden="1">
      <c r="A128" s="60"/>
      <c r="B128" s="61"/>
      <c r="C128" s="61" t="s">
        <v>59</v>
      </c>
      <c r="D128" s="47" t="s">
        <v>60</v>
      </c>
      <c r="E128" s="47"/>
      <c r="F128" s="47"/>
      <c r="G128" s="47"/>
      <c r="H128" s="48">
        <v>5260</v>
      </c>
      <c r="I128" s="47">
        <v>0</v>
      </c>
      <c r="J128" s="47">
        <v>0</v>
      </c>
      <c r="K128" s="47">
        <v>5260</v>
      </c>
      <c r="L128" s="48">
        <v>0</v>
      </c>
      <c r="M128" s="125">
        <f>L128/K128</f>
        <v>0</v>
      </c>
      <c r="N128" s="41"/>
      <c r="O128" s="50"/>
    </row>
    <row r="129" spans="1:15" ht="15">
      <c r="A129" s="60"/>
      <c r="B129" s="59">
        <v>80195</v>
      </c>
      <c r="C129" s="39"/>
      <c r="D129" s="53" t="s">
        <v>84</v>
      </c>
      <c r="E129" s="53"/>
      <c r="F129" s="53"/>
      <c r="G129" s="53"/>
      <c r="H129" s="54"/>
      <c r="I129" s="53"/>
      <c r="J129" s="53"/>
      <c r="K129" s="53"/>
      <c r="L129" s="54">
        <f>L131</f>
        <v>0</v>
      </c>
      <c r="M129" s="125"/>
      <c r="N129" s="41">
        <f>N131</f>
        <v>53338</v>
      </c>
      <c r="O129" s="50">
        <f>O131</f>
        <v>53338</v>
      </c>
    </row>
    <row r="130" spans="1:15" ht="15">
      <c r="A130" s="60"/>
      <c r="B130" s="61"/>
      <c r="C130" s="61" t="s">
        <v>171</v>
      </c>
      <c r="D130" s="47" t="s">
        <v>178</v>
      </c>
      <c r="E130" s="47"/>
      <c r="F130" s="47"/>
      <c r="G130" s="47"/>
      <c r="H130" s="48"/>
      <c r="I130" s="47"/>
      <c r="J130" s="47"/>
      <c r="K130" s="47"/>
      <c r="L130" s="48"/>
      <c r="M130" s="125"/>
      <c r="N130" s="41"/>
      <c r="O130" s="50"/>
    </row>
    <row r="131" spans="1:15" ht="15">
      <c r="A131" s="60"/>
      <c r="B131" s="61"/>
      <c r="C131" s="61"/>
      <c r="D131" s="47" t="s">
        <v>179</v>
      </c>
      <c r="E131" s="47"/>
      <c r="F131" s="47"/>
      <c r="G131" s="47"/>
      <c r="H131" s="48"/>
      <c r="I131" s="47"/>
      <c r="J131" s="47"/>
      <c r="K131" s="47"/>
      <c r="L131" s="48">
        <v>0</v>
      </c>
      <c r="M131" s="107"/>
      <c r="N131" s="64">
        <v>53338</v>
      </c>
      <c r="O131" s="57">
        <f>L131+N131</f>
        <v>53338</v>
      </c>
    </row>
    <row r="132" spans="1:15" ht="15">
      <c r="A132" s="126">
        <v>851</v>
      </c>
      <c r="B132" s="127" t="s">
        <v>176</v>
      </c>
      <c r="C132" s="127"/>
      <c r="D132" s="127"/>
      <c r="E132" s="128"/>
      <c r="F132" s="128"/>
      <c r="G132" s="128"/>
      <c r="H132" s="129"/>
      <c r="I132" s="128"/>
      <c r="J132" s="128"/>
      <c r="K132" s="128"/>
      <c r="L132" s="130">
        <f>L133</f>
        <v>5739</v>
      </c>
      <c r="M132" s="130">
        <f>M133</f>
        <v>0</v>
      </c>
      <c r="N132" s="130">
        <f>N133</f>
        <v>0</v>
      </c>
      <c r="O132" s="131">
        <f>O133</f>
        <v>5739</v>
      </c>
    </row>
    <row r="133" spans="1:15" ht="15">
      <c r="A133" s="60"/>
      <c r="B133" s="59">
        <v>85154</v>
      </c>
      <c r="C133" s="39"/>
      <c r="D133" s="53" t="s">
        <v>177</v>
      </c>
      <c r="E133" s="53"/>
      <c r="F133" s="53"/>
      <c r="G133" s="53"/>
      <c r="H133" s="54"/>
      <c r="I133" s="53"/>
      <c r="J133" s="53"/>
      <c r="K133" s="53"/>
      <c r="L133" s="54">
        <f>L134</f>
        <v>5739</v>
      </c>
      <c r="M133" s="54">
        <f>M134</f>
        <v>0</v>
      </c>
      <c r="N133" s="54">
        <f>N134</f>
        <v>0</v>
      </c>
      <c r="O133" s="50">
        <f>O134</f>
        <v>5739</v>
      </c>
    </row>
    <row r="134" spans="1:15" ht="15">
      <c r="A134" s="60"/>
      <c r="B134" s="61"/>
      <c r="C134" s="61" t="s">
        <v>59</v>
      </c>
      <c r="D134" s="47" t="s">
        <v>83</v>
      </c>
      <c r="E134" s="47"/>
      <c r="F134" s="47"/>
      <c r="G134" s="47"/>
      <c r="H134" s="48"/>
      <c r="I134" s="47"/>
      <c r="J134" s="47"/>
      <c r="K134" s="47"/>
      <c r="L134" s="48">
        <v>5739</v>
      </c>
      <c r="M134" s="125"/>
      <c r="N134" s="64">
        <v>0</v>
      </c>
      <c r="O134" s="57">
        <f>L134+N134</f>
        <v>5739</v>
      </c>
    </row>
    <row r="135" spans="1:15" ht="15">
      <c r="A135" s="58" t="s">
        <v>180</v>
      </c>
      <c r="B135" s="33" t="s">
        <v>181</v>
      </c>
      <c r="C135" s="33"/>
      <c r="D135" s="33"/>
      <c r="E135" s="34" t="e">
        <f>#REF!+E143+E146+E152+E156</f>
        <v>#REF!</v>
      </c>
      <c r="F135" s="34">
        <v>99210</v>
      </c>
      <c r="G135" s="34">
        <v>0</v>
      </c>
      <c r="H135" s="35" t="e">
        <f>#REF!+H143+H146+H152+H156+H160</f>
        <v>#REF!</v>
      </c>
      <c r="I135" s="35" t="e">
        <f>#REF!+I143+I146+I152+I156+I160</f>
        <v>#REF!</v>
      </c>
      <c r="J135" s="35" t="e">
        <f>#REF!+J143+J146+J152+J156+J160</f>
        <v>#REF!</v>
      </c>
      <c r="K135" s="34" t="e">
        <f>#REF!+K143+K146+K152+K156+K160</f>
        <v>#REF!</v>
      </c>
      <c r="L135" s="35">
        <f>L137+L143+L146+L152+L156+L160</f>
        <v>10224496</v>
      </c>
      <c r="M135" s="35">
        <f>M137+M143+M146+M152+M156+M160</f>
        <v>9.988627329212262</v>
      </c>
      <c r="N135" s="35">
        <f>N137+N143+N146+N152+N156+N160</f>
        <v>137476</v>
      </c>
      <c r="O135" s="36">
        <f>O137+O143+O146+O152+O156+O160</f>
        <v>10361972</v>
      </c>
    </row>
    <row r="136" spans="1:15" ht="15">
      <c r="A136" s="37"/>
      <c r="B136" s="38" t="s">
        <v>182</v>
      </c>
      <c r="C136" s="39"/>
      <c r="D136" s="40" t="s">
        <v>183</v>
      </c>
      <c r="E136" s="47"/>
      <c r="F136" s="47"/>
      <c r="G136" s="47"/>
      <c r="H136" s="48"/>
      <c r="I136" s="47"/>
      <c r="J136" s="47"/>
      <c r="K136" s="47"/>
      <c r="L136" s="48"/>
      <c r="M136" s="105"/>
      <c r="N136" s="42"/>
      <c r="O136" s="50"/>
    </row>
    <row r="137" spans="1:15" ht="15">
      <c r="A137" s="37"/>
      <c r="B137" s="39"/>
      <c r="C137" s="39"/>
      <c r="D137" s="40" t="s">
        <v>184</v>
      </c>
      <c r="E137" s="47"/>
      <c r="F137" s="47"/>
      <c r="G137" s="47"/>
      <c r="H137" s="48"/>
      <c r="I137" s="47"/>
      <c r="J137" s="47"/>
      <c r="K137" s="47"/>
      <c r="L137" s="54">
        <f>L139+L140+L141</f>
        <v>7942667</v>
      </c>
      <c r="M137" s="54">
        <f>M139+M140+M141</f>
        <v>1.1827272727272726</v>
      </c>
      <c r="N137" s="54">
        <f>N139+N140+N141</f>
        <v>0</v>
      </c>
      <c r="O137" s="50">
        <f>O139+O140+O141</f>
        <v>7942667</v>
      </c>
    </row>
    <row r="138" spans="1:15" ht="15">
      <c r="A138" s="60"/>
      <c r="B138" s="61"/>
      <c r="C138" s="86" t="s">
        <v>71</v>
      </c>
      <c r="D138" s="47" t="s">
        <v>72</v>
      </c>
      <c r="E138" s="40"/>
      <c r="F138" s="40"/>
      <c r="G138" s="40"/>
      <c r="H138" s="41"/>
      <c r="I138" s="40"/>
      <c r="J138" s="40"/>
      <c r="K138" s="40"/>
      <c r="L138" s="41"/>
      <c r="M138" s="49"/>
      <c r="N138" s="42"/>
      <c r="O138" s="50"/>
    </row>
    <row r="139" spans="1:15" ht="15">
      <c r="A139" s="60"/>
      <c r="B139" s="61"/>
      <c r="C139" s="86"/>
      <c r="D139" s="65" t="s">
        <v>73</v>
      </c>
      <c r="E139" s="47">
        <v>6710000</v>
      </c>
      <c r="F139" s="47">
        <v>0</v>
      </c>
      <c r="G139" s="47">
        <v>0</v>
      </c>
      <c r="H139" s="48">
        <v>6710000</v>
      </c>
      <c r="I139" s="47">
        <v>0</v>
      </c>
      <c r="J139" s="47">
        <v>0</v>
      </c>
      <c r="K139" s="47">
        <v>6710000</v>
      </c>
      <c r="L139" s="48">
        <v>7936100</v>
      </c>
      <c r="M139" s="49">
        <f>L139/K139</f>
        <v>1.1827272727272726</v>
      </c>
      <c r="N139" s="64">
        <v>0</v>
      </c>
      <c r="O139" s="57">
        <f>L139+N139</f>
        <v>7936100</v>
      </c>
    </row>
    <row r="140" spans="1:15" ht="15">
      <c r="A140" s="60"/>
      <c r="B140" s="61"/>
      <c r="C140" s="86" t="s">
        <v>65</v>
      </c>
      <c r="D140" s="66" t="s">
        <v>103</v>
      </c>
      <c r="E140" s="66"/>
      <c r="F140" s="66"/>
      <c r="G140" s="66"/>
      <c r="H140" s="64"/>
      <c r="I140" s="66"/>
      <c r="J140" s="66"/>
      <c r="K140" s="66"/>
      <c r="L140" s="64">
        <v>6337</v>
      </c>
      <c r="M140" s="49"/>
      <c r="N140" s="64">
        <v>0</v>
      </c>
      <c r="O140" s="57">
        <f>L140+N140</f>
        <v>6337</v>
      </c>
    </row>
    <row r="141" spans="1:15" ht="15">
      <c r="A141" s="60"/>
      <c r="B141" s="61"/>
      <c r="C141" s="86" t="s">
        <v>63</v>
      </c>
      <c r="D141" s="66" t="s">
        <v>64</v>
      </c>
      <c r="E141" s="66"/>
      <c r="F141" s="66"/>
      <c r="G141" s="66"/>
      <c r="H141" s="64"/>
      <c r="I141" s="66"/>
      <c r="J141" s="66"/>
      <c r="K141" s="66"/>
      <c r="L141" s="64">
        <v>230</v>
      </c>
      <c r="M141" s="49"/>
      <c r="N141" s="64">
        <v>0</v>
      </c>
      <c r="O141" s="57">
        <f>L141+N141</f>
        <v>230</v>
      </c>
    </row>
    <row r="142" spans="1:15" ht="15">
      <c r="A142" s="37"/>
      <c r="B142" s="38" t="s">
        <v>185</v>
      </c>
      <c r="C142" s="39"/>
      <c r="D142" s="40" t="s">
        <v>186</v>
      </c>
      <c r="E142" s="47"/>
      <c r="F142" s="47"/>
      <c r="G142" s="47"/>
      <c r="H142" s="48"/>
      <c r="I142" s="47"/>
      <c r="J142" s="47"/>
      <c r="K142" s="47"/>
      <c r="L142" s="48"/>
      <c r="M142" s="49"/>
      <c r="N142" s="42"/>
      <c r="O142" s="50"/>
    </row>
    <row r="143" spans="1:15" ht="15">
      <c r="A143" s="37"/>
      <c r="B143" s="39"/>
      <c r="C143" s="39"/>
      <c r="D143" s="40" t="s">
        <v>187</v>
      </c>
      <c r="E143" s="40">
        <f>SUM(E145:E145)</f>
        <v>95700</v>
      </c>
      <c r="F143" s="40">
        <v>0</v>
      </c>
      <c r="G143" s="40">
        <v>0</v>
      </c>
      <c r="H143" s="41">
        <f>H145</f>
        <v>95700</v>
      </c>
      <c r="I143" s="40">
        <f>I145</f>
        <v>0</v>
      </c>
      <c r="J143" s="40">
        <f>J145</f>
        <v>20582</v>
      </c>
      <c r="K143" s="40">
        <f>K145</f>
        <v>75118</v>
      </c>
      <c r="L143" s="41">
        <f>L145</f>
        <v>85000</v>
      </c>
      <c r="M143" s="41">
        <f>M145</f>
        <v>1.1315530232434303</v>
      </c>
      <c r="N143" s="41">
        <f>N145</f>
        <v>-27800</v>
      </c>
      <c r="O143" s="43">
        <f>O145</f>
        <v>57200</v>
      </c>
    </row>
    <row r="144" spans="1:15" ht="15">
      <c r="A144" s="60"/>
      <c r="B144" s="61"/>
      <c r="C144" s="86" t="s">
        <v>71</v>
      </c>
      <c r="D144" s="47" t="s">
        <v>72</v>
      </c>
      <c r="E144" s="40"/>
      <c r="F144" s="40"/>
      <c r="G144" s="40"/>
      <c r="H144" s="41"/>
      <c r="I144" s="40"/>
      <c r="J144" s="40"/>
      <c r="K144" s="40"/>
      <c r="L144" s="41"/>
      <c r="M144" s="49"/>
      <c r="N144" s="42"/>
      <c r="O144" s="50"/>
    </row>
    <row r="145" spans="1:15" ht="15">
      <c r="A145" s="60"/>
      <c r="B145" s="61"/>
      <c r="C145" s="61"/>
      <c r="D145" s="65" t="s">
        <v>73</v>
      </c>
      <c r="E145" s="47">
        <v>95700</v>
      </c>
      <c r="F145" s="47">
        <v>0</v>
      </c>
      <c r="G145" s="47">
        <v>0</v>
      </c>
      <c r="H145" s="48">
        <v>95700</v>
      </c>
      <c r="I145" s="47">
        <v>0</v>
      </c>
      <c r="J145" s="66">
        <v>20582</v>
      </c>
      <c r="K145" s="47">
        <v>75118</v>
      </c>
      <c r="L145" s="48">
        <v>85000</v>
      </c>
      <c r="M145" s="49">
        <f>L145/K145</f>
        <v>1.1315530232434303</v>
      </c>
      <c r="N145" s="64">
        <v>-27800</v>
      </c>
      <c r="O145" s="57">
        <f>L145+N145</f>
        <v>57200</v>
      </c>
    </row>
    <row r="146" spans="1:15" ht="15">
      <c r="A146" s="37"/>
      <c r="B146" s="38" t="s">
        <v>188</v>
      </c>
      <c r="C146" s="39"/>
      <c r="D146" s="40" t="s">
        <v>189</v>
      </c>
      <c r="E146" s="40">
        <f>SUM(E148:E150)</f>
        <v>609700</v>
      </c>
      <c r="F146" s="40">
        <v>0</v>
      </c>
      <c r="G146" s="40">
        <v>0</v>
      </c>
      <c r="H146" s="41">
        <f>H148+H150</f>
        <v>633900</v>
      </c>
      <c r="I146" s="40">
        <f>I148+I150</f>
        <v>29000</v>
      </c>
      <c r="J146" s="40">
        <f>J148+J150</f>
        <v>0</v>
      </c>
      <c r="K146" s="40">
        <f>K148+K150</f>
        <v>662900</v>
      </c>
      <c r="L146" s="41">
        <f>L148+L150+L151</f>
        <v>675703</v>
      </c>
      <c r="M146" s="41">
        <f>M148+M150+M151</f>
        <v>2.0816855368566154</v>
      </c>
      <c r="N146" s="41">
        <f>N148+N150+N151</f>
        <v>37000</v>
      </c>
      <c r="O146" s="43">
        <f>O148+O150+O151</f>
        <v>712703</v>
      </c>
    </row>
    <row r="147" spans="1:15" ht="15">
      <c r="A147" s="60"/>
      <c r="B147" s="61"/>
      <c r="C147" s="86" t="s">
        <v>71</v>
      </c>
      <c r="D147" s="47" t="s">
        <v>72</v>
      </c>
      <c r="E147" s="40"/>
      <c r="F147" s="40"/>
      <c r="G147" s="40"/>
      <c r="H147" s="41"/>
      <c r="I147" s="40"/>
      <c r="J147" s="40"/>
      <c r="K147" s="40"/>
      <c r="L147" s="41"/>
      <c r="M147" s="49"/>
      <c r="N147" s="41"/>
      <c r="O147" s="50"/>
    </row>
    <row r="148" spans="1:15" ht="15">
      <c r="A148" s="60"/>
      <c r="B148" s="61"/>
      <c r="C148" s="61"/>
      <c r="D148" s="65" t="s">
        <v>73</v>
      </c>
      <c r="E148" s="47">
        <v>125800</v>
      </c>
      <c r="F148" s="47">
        <v>0</v>
      </c>
      <c r="G148" s="47">
        <v>0</v>
      </c>
      <c r="H148" s="48">
        <v>150000</v>
      </c>
      <c r="I148" s="66">
        <v>29000</v>
      </c>
      <c r="J148" s="47">
        <v>0</v>
      </c>
      <c r="K148" s="47">
        <v>179000</v>
      </c>
      <c r="L148" s="48">
        <v>195000</v>
      </c>
      <c r="M148" s="89">
        <f>L148/K148</f>
        <v>1.089385474860335</v>
      </c>
      <c r="N148" s="64">
        <v>37000</v>
      </c>
      <c r="O148" s="57">
        <f>L148+N148</f>
        <v>232000</v>
      </c>
    </row>
    <row r="149" spans="1:15" ht="15">
      <c r="A149" s="60"/>
      <c r="B149" s="61"/>
      <c r="C149" s="86" t="s">
        <v>171</v>
      </c>
      <c r="D149" s="47" t="s">
        <v>178</v>
      </c>
      <c r="E149" s="47"/>
      <c r="F149" s="47"/>
      <c r="G149" s="47"/>
      <c r="H149" s="48"/>
      <c r="I149" s="47"/>
      <c r="J149" s="47"/>
      <c r="K149" s="47"/>
      <c r="L149" s="48"/>
      <c r="M149" s="89"/>
      <c r="N149" s="64"/>
      <c r="O149" s="57"/>
    </row>
    <row r="150" spans="1:15" ht="15">
      <c r="A150" s="60"/>
      <c r="B150" s="61"/>
      <c r="C150" s="61"/>
      <c r="D150" s="47" t="s">
        <v>179</v>
      </c>
      <c r="E150" s="47">
        <v>483900</v>
      </c>
      <c r="F150" s="47">
        <v>0</v>
      </c>
      <c r="G150" s="47">
        <v>0</v>
      </c>
      <c r="H150" s="48">
        <v>483900</v>
      </c>
      <c r="I150" s="47">
        <v>0</v>
      </c>
      <c r="J150" s="47">
        <v>0</v>
      </c>
      <c r="K150" s="47">
        <v>483900</v>
      </c>
      <c r="L150" s="48">
        <v>480174</v>
      </c>
      <c r="M150" s="89">
        <f>L150/K150</f>
        <v>0.9923000619962802</v>
      </c>
      <c r="N150" s="64">
        <v>0</v>
      </c>
      <c r="O150" s="57">
        <f>L150+N150</f>
        <v>480174</v>
      </c>
    </row>
    <row r="151" spans="1:15" ht="15">
      <c r="A151" s="60"/>
      <c r="B151" s="61"/>
      <c r="C151" s="61" t="s">
        <v>65</v>
      </c>
      <c r="D151" s="66" t="s">
        <v>103</v>
      </c>
      <c r="E151" s="66"/>
      <c r="F151" s="66"/>
      <c r="G151" s="66"/>
      <c r="H151" s="64"/>
      <c r="I151" s="66"/>
      <c r="J151" s="66"/>
      <c r="K151" s="66"/>
      <c r="L151" s="64">
        <v>529</v>
      </c>
      <c r="M151" s="89"/>
      <c r="N151" s="64">
        <v>0</v>
      </c>
      <c r="O151" s="57">
        <f>L151+N151</f>
        <v>529</v>
      </c>
    </row>
    <row r="152" spans="1:15" ht="15">
      <c r="A152" s="37"/>
      <c r="B152" s="38" t="s">
        <v>190</v>
      </c>
      <c r="C152" s="39"/>
      <c r="D152" s="40" t="s">
        <v>191</v>
      </c>
      <c r="E152" s="40">
        <v>384500</v>
      </c>
      <c r="F152" s="40">
        <v>0</v>
      </c>
      <c r="G152" s="40">
        <v>0</v>
      </c>
      <c r="H152" s="41">
        <f>H154+H155</f>
        <v>393500</v>
      </c>
      <c r="I152" s="41">
        <f>I154+I155</f>
        <v>0</v>
      </c>
      <c r="J152" s="41">
        <f>J154+J155</f>
        <v>0</v>
      </c>
      <c r="K152" s="40">
        <f>K154+K155</f>
        <v>393500</v>
      </c>
      <c r="L152" s="41">
        <f>L154+L155</f>
        <v>444000</v>
      </c>
      <c r="M152" s="41">
        <f>M154+M155</f>
        <v>2.5653807253287098</v>
      </c>
      <c r="N152" s="41">
        <f>N154+N155</f>
        <v>0</v>
      </c>
      <c r="O152" s="43">
        <f>O154+O155</f>
        <v>444000</v>
      </c>
    </row>
    <row r="153" spans="1:15" ht="15">
      <c r="A153" s="60"/>
      <c r="B153" s="61"/>
      <c r="C153" s="86" t="s">
        <v>171</v>
      </c>
      <c r="D153" s="47" t="s">
        <v>178</v>
      </c>
      <c r="E153" s="47"/>
      <c r="F153" s="47"/>
      <c r="G153" s="47"/>
      <c r="H153" s="48"/>
      <c r="I153" s="47"/>
      <c r="J153" s="47"/>
      <c r="K153" s="47"/>
      <c r="L153" s="48"/>
      <c r="M153" s="49"/>
      <c r="N153" s="42"/>
      <c r="O153" s="50"/>
    </row>
    <row r="154" spans="1:15" ht="15">
      <c r="A154" s="60"/>
      <c r="B154" s="61"/>
      <c r="C154" s="61"/>
      <c r="D154" s="47" t="s">
        <v>179</v>
      </c>
      <c r="E154" s="47">
        <v>384500</v>
      </c>
      <c r="F154" s="47"/>
      <c r="G154" s="47"/>
      <c r="H154" s="48">
        <v>384500</v>
      </c>
      <c r="I154" s="47"/>
      <c r="J154" s="47"/>
      <c r="K154" s="47">
        <v>384500</v>
      </c>
      <c r="L154" s="48">
        <v>431000</v>
      </c>
      <c r="M154" s="49">
        <f>L154/K154</f>
        <v>1.1209362808842653</v>
      </c>
      <c r="N154" s="64">
        <v>0</v>
      </c>
      <c r="O154" s="57">
        <f>L154+N154</f>
        <v>431000</v>
      </c>
    </row>
    <row r="155" spans="1:15" ht="15">
      <c r="A155" s="60"/>
      <c r="B155" s="61"/>
      <c r="C155" s="61" t="s">
        <v>79</v>
      </c>
      <c r="D155" s="47" t="s">
        <v>80</v>
      </c>
      <c r="E155" s="47"/>
      <c r="F155" s="47">
        <v>9000</v>
      </c>
      <c r="G155" s="47">
        <v>0</v>
      </c>
      <c r="H155" s="48">
        <v>9000</v>
      </c>
      <c r="I155" s="47">
        <v>0</v>
      </c>
      <c r="J155" s="47">
        <v>0</v>
      </c>
      <c r="K155" s="47">
        <v>9000</v>
      </c>
      <c r="L155" s="48">
        <v>13000</v>
      </c>
      <c r="M155" s="49">
        <f>L155/K155</f>
        <v>1.4444444444444444</v>
      </c>
      <c r="N155" s="56">
        <v>0</v>
      </c>
      <c r="O155" s="57">
        <f>L155+N155</f>
        <v>13000</v>
      </c>
    </row>
    <row r="156" spans="1:15" ht="15">
      <c r="A156" s="37"/>
      <c r="B156" s="38" t="s">
        <v>192</v>
      </c>
      <c r="C156" s="39"/>
      <c r="D156" s="40" t="s">
        <v>193</v>
      </c>
      <c r="E156" s="40">
        <f>SUM(E157:E159)</f>
        <v>178900</v>
      </c>
      <c r="F156" s="40">
        <v>0</v>
      </c>
      <c r="G156" s="40">
        <v>0</v>
      </c>
      <c r="H156" s="41">
        <f>H157+H159</f>
        <v>178900</v>
      </c>
      <c r="I156" s="41">
        <f>I157+I159</f>
        <v>0</v>
      </c>
      <c r="J156" s="41">
        <f>J157+J159</f>
        <v>0</v>
      </c>
      <c r="K156" s="40">
        <f>K157+K159</f>
        <v>178900</v>
      </c>
      <c r="L156" s="41">
        <f>L157+L159</f>
        <v>190700</v>
      </c>
      <c r="M156" s="41">
        <f>M157+M159</f>
        <v>2.088125466766243</v>
      </c>
      <c r="N156" s="41">
        <f>N157+N159</f>
        <v>0</v>
      </c>
      <c r="O156" s="43">
        <f>O157+O159</f>
        <v>190700</v>
      </c>
    </row>
    <row r="157" spans="1:15" ht="15">
      <c r="A157" s="60"/>
      <c r="B157" s="61"/>
      <c r="C157" s="86" t="s">
        <v>79</v>
      </c>
      <c r="D157" s="47" t="s">
        <v>80</v>
      </c>
      <c r="E157" s="47">
        <v>45000</v>
      </c>
      <c r="F157" s="47">
        <v>0</v>
      </c>
      <c r="G157" s="47">
        <v>0</v>
      </c>
      <c r="H157" s="48">
        <v>45000</v>
      </c>
      <c r="I157" s="47">
        <v>0</v>
      </c>
      <c r="J157" s="47">
        <v>0</v>
      </c>
      <c r="K157" s="47">
        <v>45000</v>
      </c>
      <c r="L157" s="48">
        <v>45000</v>
      </c>
      <c r="M157" s="89">
        <f>L157/K157</f>
        <v>1</v>
      </c>
      <c r="N157" s="56">
        <v>0</v>
      </c>
      <c r="O157" s="57">
        <f>L157+N157</f>
        <v>45000</v>
      </c>
    </row>
    <row r="158" spans="1:15" ht="15">
      <c r="A158" s="60"/>
      <c r="B158" s="61"/>
      <c r="C158" s="86" t="s">
        <v>71</v>
      </c>
      <c r="D158" s="47" t="s">
        <v>72</v>
      </c>
      <c r="E158" s="47"/>
      <c r="F158" s="47"/>
      <c r="G158" s="47"/>
      <c r="H158" s="48"/>
      <c r="I158" s="47"/>
      <c r="J158" s="47"/>
      <c r="K158" s="47"/>
      <c r="L158" s="48"/>
      <c r="M158" s="89"/>
      <c r="N158" s="56"/>
      <c r="O158" s="57"/>
    </row>
    <row r="159" spans="1:15" ht="15">
      <c r="A159" s="60"/>
      <c r="B159" s="61"/>
      <c r="C159" s="61"/>
      <c r="D159" s="65" t="s">
        <v>73</v>
      </c>
      <c r="E159" s="47">
        <v>133900</v>
      </c>
      <c r="F159" s="47">
        <v>0</v>
      </c>
      <c r="G159" s="47">
        <v>0</v>
      </c>
      <c r="H159" s="48">
        <v>133900</v>
      </c>
      <c r="I159" s="47">
        <v>0</v>
      </c>
      <c r="J159" s="47">
        <v>0</v>
      </c>
      <c r="K159" s="47">
        <v>133900</v>
      </c>
      <c r="L159" s="48">
        <v>145700</v>
      </c>
      <c r="M159" s="89">
        <f>L159/K159</f>
        <v>1.0881254667662434</v>
      </c>
      <c r="N159" s="56">
        <v>0</v>
      </c>
      <c r="O159" s="57">
        <f>L159+N159</f>
        <v>145700</v>
      </c>
    </row>
    <row r="160" spans="1:15" ht="15">
      <c r="A160" s="60"/>
      <c r="B160" s="59">
        <v>85295</v>
      </c>
      <c r="C160" s="61"/>
      <c r="D160" s="53" t="s">
        <v>194</v>
      </c>
      <c r="E160" s="53">
        <v>0</v>
      </c>
      <c r="F160" s="53">
        <v>90210</v>
      </c>
      <c r="G160" s="53">
        <v>0</v>
      </c>
      <c r="H160" s="54" t="e">
        <f>H162+#REF!+#REF!</f>
        <v>#REF!</v>
      </c>
      <c r="I160" s="54" t="e">
        <f>I162+#REF!+#REF!</f>
        <v>#REF!</v>
      </c>
      <c r="J160" s="54" t="e">
        <f>J162+#REF!+#REF!</f>
        <v>#REF!</v>
      </c>
      <c r="K160" s="53" t="e">
        <f>K162+#REF!+#REF!</f>
        <v>#REF!</v>
      </c>
      <c r="L160" s="54">
        <f>L162+L173</f>
        <v>886426</v>
      </c>
      <c r="M160" s="54">
        <f>M162+M173</f>
        <v>0.9391553042899901</v>
      </c>
      <c r="N160" s="54">
        <f>N162+N173</f>
        <v>128276</v>
      </c>
      <c r="O160" s="55">
        <f>O162+O173</f>
        <v>1014702</v>
      </c>
    </row>
    <row r="161" spans="1:15" ht="15">
      <c r="A161" s="60"/>
      <c r="B161" s="61"/>
      <c r="C161" s="61" t="s">
        <v>171</v>
      </c>
      <c r="D161" s="47" t="s">
        <v>195</v>
      </c>
      <c r="E161" s="47"/>
      <c r="F161" s="47"/>
      <c r="G161" s="47"/>
      <c r="H161" s="48"/>
      <c r="I161" s="47"/>
      <c r="J161" s="47"/>
      <c r="K161" s="47"/>
      <c r="L161" s="48"/>
      <c r="M161" s="49"/>
      <c r="N161" s="42"/>
      <c r="O161" s="50"/>
    </row>
    <row r="162" spans="1:15" ht="15" customHeight="1">
      <c r="A162" s="60"/>
      <c r="B162" s="61"/>
      <c r="C162" s="61"/>
      <c r="D162" s="47" t="s">
        <v>196</v>
      </c>
      <c r="E162" s="47">
        <v>0</v>
      </c>
      <c r="F162" s="47">
        <v>90210</v>
      </c>
      <c r="G162" s="47">
        <v>0</v>
      </c>
      <c r="H162" s="48">
        <v>90210</v>
      </c>
      <c r="I162" s="47">
        <v>60140</v>
      </c>
      <c r="J162" s="47">
        <v>0</v>
      </c>
      <c r="K162" s="47">
        <v>150350</v>
      </c>
      <c r="L162" s="48">
        <v>141202</v>
      </c>
      <c r="M162" s="89">
        <f>L162/K162</f>
        <v>0.9391553042899901</v>
      </c>
      <c r="N162" s="64">
        <v>128276</v>
      </c>
      <c r="O162" s="57">
        <f>L162+N162</f>
        <v>269478</v>
      </c>
    </row>
    <row r="163" spans="1:15" ht="12.75" hidden="1">
      <c r="A163" s="117">
        <v>853</v>
      </c>
      <c r="B163" s="118" t="s">
        <v>197</v>
      </c>
      <c r="C163" s="118"/>
      <c r="D163" s="118"/>
      <c r="E163" s="122">
        <v>0</v>
      </c>
      <c r="F163" s="122">
        <v>37520</v>
      </c>
      <c r="G163" s="122">
        <v>0</v>
      </c>
      <c r="H163" s="121">
        <v>37520</v>
      </c>
      <c r="I163" s="122">
        <v>0</v>
      </c>
      <c r="J163" s="122">
        <v>0</v>
      </c>
      <c r="K163" s="122">
        <v>37520</v>
      </c>
      <c r="L163" s="123">
        <v>0</v>
      </c>
      <c r="M163" s="124">
        <f>L163/K163</f>
        <v>0</v>
      </c>
      <c r="N163" s="132"/>
      <c r="O163" s="76"/>
    </row>
    <row r="164" spans="1:15" ht="12.75" hidden="1">
      <c r="A164" s="133"/>
      <c r="B164" s="134">
        <v>85395</v>
      </c>
      <c r="C164" s="86"/>
      <c r="D164" s="92" t="s">
        <v>198</v>
      </c>
      <c r="E164" s="47"/>
      <c r="F164" s="47"/>
      <c r="G164" s="47"/>
      <c r="H164" s="54">
        <v>37520</v>
      </c>
      <c r="I164" s="53">
        <v>0</v>
      </c>
      <c r="J164" s="53">
        <v>0</v>
      </c>
      <c r="K164" s="53">
        <v>37520</v>
      </c>
      <c r="L164" s="54">
        <v>0</v>
      </c>
      <c r="M164" s="105">
        <f>L164/K164</f>
        <v>0</v>
      </c>
      <c r="N164" s="42"/>
      <c r="O164" s="50"/>
    </row>
    <row r="165" spans="1:15" ht="12.75" hidden="1">
      <c r="A165" s="133"/>
      <c r="B165" s="86"/>
      <c r="C165" s="86" t="s">
        <v>30</v>
      </c>
      <c r="D165" s="47" t="s">
        <v>31</v>
      </c>
      <c r="E165" s="47">
        <v>0</v>
      </c>
      <c r="F165" s="47">
        <v>37520</v>
      </c>
      <c r="G165" s="47">
        <v>0</v>
      </c>
      <c r="H165" s="48">
        <v>37520</v>
      </c>
      <c r="I165" s="47">
        <v>0</v>
      </c>
      <c r="J165" s="47">
        <v>0</v>
      </c>
      <c r="K165" s="47">
        <v>37520</v>
      </c>
      <c r="L165" s="48">
        <v>0</v>
      </c>
      <c r="M165" s="49">
        <f>L165/K165</f>
        <v>0</v>
      </c>
      <c r="N165" s="42"/>
      <c r="O165" s="50"/>
    </row>
    <row r="166" spans="1:15" ht="12.75" hidden="1">
      <c r="A166" s="133"/>
      <c r="B166" s="86"/>
      <c r="C166" s="86"/>
      <c r="D166" s="47" t="s">
        <v>199</v>
      </c>
      <c r="E166" s="47"/>
      <c r="F166" s="47"/>
      <c r="G166" s="47"/>
      <c r="H166" s="48"/>
      <c r="I166" s="47"/>
      <c r="J166" s="47"/>
      <c r="K166" s="47"/>
      <c r="L166" s="48"/>
      <c r="M166" s="49"/>
      <c r="N166" s="42"/>
      <c r="O166" s="50"/>
    </row>
    <row r="167" spans="1:15" ht="12.75" hidden="1">
      <c r="A167" s="133"/>
      <c r="B167" s="86"/>
      <c r="C167" s="86"/>
      <c r="D167" s="47" t="s">
        <v>200</v>
      </c>
      <c r="E167" s="47"/>
      <c r="F167" s="47"/>
      <c r="G167" s="47"/>
      <c r="H167" s="48"/>
      <c r="I167" s="47"/>
      <c r="J167" s="47"/>
      <c r="K167" s="47"/>
      <c r="L167" s="48"/>
      <c r="M167" s="125"/>
      <c r="N167" s="42"/>
      <c r="O167" s="50"/>
    </row>
    <row r="168" spans="1:15" ht="12.75" hidden="1">
      <c r="A168" s="117">
        <v>854</v>
      </c>
      <c r="B168" s="118" t="s">
        <v>201</v>
      </c>
      <c r="C168" s="118"/>
      <c r="D168" s="118"/>
      <c r="E168" s="119"/>
      <c r="F168" s="120"/>
      <c r="G168" s="120"/>
      <c r="H168" s="121">
        <v>101585</v>
      </c>
      <c r="I168" s="121">
        <v>0</v>
      </c>
      <c r="J168" s="121">
        <v>0</v>
      </c>
      <c r="K168" s="122">
        <v>101585</v>
      </c>
      <c r="L168" s="123">
        <v>0</v>
      </c>
      <c r="M168" s="124">
        <f>L168/K168</f>
        <v>0</v>
      </c>
      <c r="N168" s="132"/>
      <c r="O168" s="76"/>
    </row>
    <row r="169" spans="1:15" ht="12.75" hidden="1">
      <c r="A169" s="133"/>
      <c r="B169" s="134">
        <v>85415</v>
      </c>
      <c r="C169" s="86"/>
      <c r="D169" s="92" t="s">
        <v>202</v>
      </c>
      <c r="E169" s="47"/>
      <c r="F169" s="47"/>
      <c r="G169" s="47"/>
      <c r="H169" s="54">
        <v>101585</v>
      </c>
      <c r="I169" s="53">
        <v>0</v>
      </c>
      <c r="J169" s="53">
        <v>0</v>
      </c>
      <c r="K169" s="53">
        <v>101585</v>
      </c>
      <c r="L169" s="54">
        <v>0</v>
      </c>
      <c r="M169" s="105">
        <f>L169/K169</f>
        <v>0</v>
      </c>
      <c r="N169" s="42"/>
      <c r="O169" s="50"/>
    </row>
    <row r="170" spans="1:15" ht="12.75" hidden="1">
      <c r="A170" s="133"/>
      <c r="B170" s="86"/>
      <c r="C170" s="86" t="s">
        <v>203</v>
      </c>
      <c r="D170" s="47" t="s">
        <v>195</v>
      </c>
      <c r="E170" s="47"/>
      <c r="F170" s="47"/>
      <c r="G170" s="47"/>
      <c r="H170" s="48">
        <v>101585</v>
      </c>
      <c r="I170" s="47">
        <v>0</v>
      </c>
      <c r="J170" s="47">
        <v>0</v>
      </c>
      <c r="K170" s="47">
        <v>101585</v>
      </c>
      <c r="L170" s="48">
        <v>0</v>
      </c>
      <c r="M170" s="49">
        <f>L170/K170</f>
        <v>0</v>
      </c>
      <c r="N170" s="42"/>
      <c r="O170" s="50"/>
    </row>
    <row r="171" spans="1:15" ht="12.75" hidden="1">
      <c r="A171" s="133"/>
      <c r="B171" s="86"/>
      <c r="C171" s="86"/>
      <c r="D171" s="47" t="s">
        <v>196</v>
      </c>
      <c r="E171" s="47"/>
      <c r="F171" s="47"/>
      <c r="G171" s="47"/>
      <c r="H171" s="48"/>
      <c r="I171" s="47"/>
      <c r="J171" s="47"/>
      <c r="K171" s="47"/>
      <c r="L171" s="48"/>
      <c r="M171" s="125"/>
      <c r="N171" s="42"/>
      <c r="O171" s="50"/>
    </row>
    <row r="172" spans="1:15" ht="15">
      <c r="A172" s="133"/>
      <c r="B172" s="86"/>
      <c r="C172" s="86" t="s">
        <v>127</v>
      </c>
      <c r="D172" s="47" t="s">
        <v>128</v>
      </c>
      <c r="E172" s="47"/>
      <c r="F172" s="47"/>
      <c r="G172" s="47"/>
      <c r="H172" s="48"/>
      <c r="I172" s="47"/>
      <c r="J172" s="47"/>
      <c r="K172" s="47"/>
      <c r="L172" s="48"/>
      <c r="M172" s="125"/>
      <c r="N172" s="42"/>
      <c r="O172" s="50"/>
    </row>
    <row r="173" spans="1:15" ht="15">
      <c r="A173" s="133"/>
      <c r="B173" s="86"/>
      <c r="C173" s="86"/>
      <c r="D173" s="47" t="s">
        <v>129</v>
      </c>
      <c r="E173" s="47"/>
      <c r="F173" s="47"/>
      <c r="G173" s="47"/>
      <c r="H173" s="48"/>
      <c r="I173" s="47"/>
      <c r="J173" s="47"/>
      <c r="K173" s="47"/>
      <c r="L173" s="48">
        <v>745224</v>
      </c>
      <c r="M173" s="107"/>
      <c r="N173" s="64">
        <v>0</v>
      </c>
      <c r="O173" s="57">
        <f>L173+N173</f>
        <v>745224</v>
      </c>
    </row>
    <row r="174" spans="1:15" ht="15">
      <c r="A174" s="32">
        <v>854</v>
      </c>
      <c r="B174" s="33" t="s">
        <v>201</v>
      </c>
      <c r="C174" s="33"/>
      <c r="D174" s="33"/>
      <c r="E174" s="135"/>
      <c r="F174" s="135"/>
      <c r="G174" s="135"/>
      <c r="H174" s="136"/>
      <c r="I174" s="135"/>
      <c r="J174" s="135"/>
      <c r="K174" s="135"/>
      <c r="L174" s="136">
        <f>L175</f>
        <v>205039</v>
      </c>
      <c r="M174" s="136">
        <f>M175</f>
        <v>0</v>
      </c>
      <c r="N174" s="136">
        <f>N175</f>
        <v>0</v>
      </c>
      <c r="O174" s="137">
        <f>O175</f>
        <v>205039</v>
      </c>
    </row>
    <row r="175" spans="1:15" ht="15">
      <c r="A175" s="133"/>
      <c r="B175" s="116">
        <v>85415</v>
      </c>
      <c r="C175" s="38"/>
      <c r="D175" s="53" t="s">
        <v>202</v>
      </c>
      <c r="E175" s="53"/>
      <c r="F175" s="53"/>
      <c r="G175" s="53"/>
      <c r="H175" s="54"/>
      <c r="I175" s="53"/>
      <c r="J175" s="53"/>
      <c r="K175" s="53"/>
      <c r="L175" s="54">
        <f>L177</f>
        <v>205039</v>
      </c>
      <c r="M175" s="54">
        <f>M177</f>
        <v>0</v>
      </c>
      <c r="N175" s="54">
        <f>N177</f>
        <v>0</v>
      </c>
      <c r="O175" s="55">
        <f>O177</f>
        <v>205039</v>
      </c>
    </row>
    <row r="176" spans="1:15" ht="15">
      <c r="A176" s="133"/>
      <c r="B176" s="86"/>
      <c r="C176" s="86" t="s">
        <v>171</v>
      </c>
      <c r="D176" s="47" t="s">
        <v>204</v>
      </c>
      <c r="E176" s="47"/>
      <c r="F176" s="47"/>
      <c r="G176" s="47"/>
      <c r="H176" s="48"/>
      <c r="I176" s="47"/>
      <c r="J176" s="47"/>
      <c r="K176" s="47"/>
      <c r="L176" s="48"/>
      <c r="M176" s="107"/>
      <c r="N176" s="56"/>
      <c r="O176" s="57"/>
    </row>
    <row r="177" spans="1:15" ht="15">
      <c r="A177" s="133"/>
      <c r="B177" s="86"/>
      <c r="C177" s="86"/>
      <c r="D177" s="47" t="s">
        <v>173</v>
      </c>
      <c r="E177" s="47"/>
      <c r="F177" s="47"/>
      <c r="G177" s="47"/>
      <c r="H177" s="48"/>
      <c r="I177" s="47"/>
      <c r="J177" s="47"/>
      <c r="K177" s="47"/>
      <c r="L177" s="48">
        <v>205039</v>
      </c>
      <c r="M177" s="107"/>
      <c r="N177" s="64">
        <v>0</v>
      </c>
      <c r="O177" s="57">
        <f>L177+N177</f>
        <v>205039</v>
      </c>
    </row>
    <row r="178" spans="1:15" ht="15">
      <c r="A178" s="32" t="s">
        <v>205</v>
      </c>
      <c r="B178" s="33" t="s">
        <v>206</v>
      </c>
      <c r="C178" s="33"/>
      <c r="D178" s="33"/>
      <c r="E178" s="138" t="e">
        <f>E183+#REF!</f>
        <v>#REF!</v>
      </c>
      <c r="F178" s="34">
        <v>5700</v>
      </c>
      <c r="G178" s="34">
        <v>0</v>
      </c>
      <c r="H178" s="35" t="e">
        <f>H183+#REF!</f>
        <v>#REF!</v>
      </c>
      <c r="I178" s="35">
        <v>1200</v>
      </c>
      <c r="J178" s="35" t="e">
        <f>J183+#REF!</f>
        <v>#REF!</v>
      </c>
      <c r="K178" s="34" t="e">
        <f>K183+#REF!</f>
        <v>#REF!</v>
      </c>
      <c r="L178" s="35">
        <f>L179+L183+L188</f>
        <v>300891</v>
      </c>
      <c r="M178" s="35">
        <f>M179+M183+M188</f>
        <v>2.391025641025641</v>
      </c>
      <c r="N178" s="35">
        <f>N179+N183+N188</f>
        <v>0</v>
      </c>
      <c r="O178" s="36">
        <f>O179+O183+O188</f>
        <v>300891</v>
      </c>
    </row>
    <row r="179" spans="1:15" ht="15">
      <c r="A179" s="139"/>
      <c r="B179" s="116">
        <v>90001</v>
      </c>
      <c r="C179" s="39"/>
      <c r="D179" s="140" t="s">
        <v>207</v>
      </c>
      <c r="E179" s="85"/>
      <c r="F179" s="40"/>
      <c r="G179" s="40"/>
      <c r="H179" s="41">
        <v>0</v>
      </c>
      <c r="I179" s="41"/>
      <c r="J179" s="41"/>
      <c r="K179" s="40">
        <v>0</v>
      </c>
      <c r="L179" s="41">
        <f>L182</f>
        <v>250000</v>
      </c>
      <c r="M179" s="41">
        <f>M182</f>
        <v>0</v>
      </c>
      <c r="N179" s="41">
        <f>N182</f>
        <v>0</v>
      </c>
      <c r="O179" s="43">
        <f>O182</f>
        <v>250000</v>
      </c>
    </row>
    <row r="180" spans="1:15" ht="15">
      <c r="A180" s="141"/>
      <c r="B180" s="142"/>
      <c r="C180" s="45" t="s">
        <v>208</v>
      </c>
      <c r="D180" s="47" t="s">
        <v>209</v>
      </c>
      <c r="E180" s="85"/>
      <c r="F180" s="40"/>
      <c r="G180" s="40"/>
      <c r="H180" s="41"/>
      <c r="I180" s="41"/>
      <c r="J180" s="41"/>
      <c r="K180" s="40"/>
      <c r="L180" s="41"/>
      <c r="M180" s="49"/>
      <c r="N180" s="42"/>
      <c r="O180" s="50"/>
    </row>
    <row r="181" spans="1:15" ht="15">
      <c r="A181" s="141"/>
      <c r="B181" s="142"/>
      <c r="C181" s="45"/>
      <c r="D181" s="47" t="s">
        <v>210</v>
      </c>
      <c r="E181" s="85"/>
      <c r="F181" s="40"/>
      <c r="G181" s="40"/>
      <c r="H181" s="41"/>
      <c r="I181" s="41"/>
      <c r="J181" s="41"/>
      <c r="K181" s="40"/>
      <c r="L181" s="41"/>
      <c r="M181" s="49"/>
      <c r="N181" s="42"/>
      <c r="O181" s="50"/>
    </row>
    <row r="182" spans="1:15" ht="15">
      <c r="A182" s="141"/>
      <c r="B182" s="142"/>
      <c r="C182" s="143"/>
      <c r="D182" s="47" t="s">
        <v>211</v>
      </c>
      <c r="E182" s="85"/>
      <c r="F182" s="40"/>
      <c r="G182" s="40"/>
      <c r="H182" s="64">
        <v>0</v>
      </c>
      <c r="I182" s="64"/>
      <c r="J182" s="64"/>
      <c r="K182" s="66">
        <v>0</v>
      </c>
      <c r="L182" s="64">
        <v>250000</v>
      </c>
      <c r="M182" s="63"/>
      <c r="N182" s="64">
        <v>0</v>
      </c>
      <c r="O182" s="57">
        <f>L182+N182</f>
        <v>250000</v>
      </c>
    </row>
    <row r="183" spans="1:15" ht="15">
      <c r="A183" s="37"/>
      <c r="B183" s="38" t="s">
        <v>212</v>
      </c>
      <c r="C183" s="39"/>
      <c r="D183" s="41" t="s">
        <v>213</v>
      </c>
      <c r="E183" s="85">
        <f>E185+E186</f>
        <v>23500</v>
      </c>
      <c r="F183" s="40">
        <v>5700</v>
      </c>
      <c r="G183" s="40">
        <v>0</v>
      </c>
      <c r="H183" s="41">
        <f>H185+H186</f>
        <v>35200</v>
      </c>
      <c r="I183" s="41">
        <f>I185+I186</f>
        <v>1200</v>
      </c>
      <c r="J183" s="41">
        <f>J185+J186</f>
        <v>2000</v>
      </c>
      <c r="K183" s="40">
        <f>K185+K186</f>
        <v>34400</v>
      </c>
      <c r="L183" s="41">
        <f>L185+L186+L187</f>
        <v>43525</v>
      </c>
      <c r="M183" s="41">
        <f>M185+M186+M187</f>
        <v>2.391025641025641</v>
      </c>
      <c r="N183" s="41">
        <f>N185+N186+N187</f>
        <v>0</v>
      </c>
      <c r="O183" s="43">
        <f>O185+O186+O187</f>
        <v>43525</v>
      </c>
    </row>
    <row r="184" spans="1:15" ht="15">
      <c r="A184" s="60"/>
      <c r="B184" s="61"/>
      <c r="C184" s="86" t="s">
        <v>214</v>
      </c>
      <c r="D184" s="48" t="s">
        <v>215</v>
      </c>
      <c r="E184" s="88"/>
      <c r="F184" s="47"/>
      <c r="G184" s="47"/>
      <c r="H184" s="48"/>
      <c r="I184" s="47"/>
      <c r="J184" s="47"/>
      <c r="K184" s="47"/>
      <c r="L184" s="48"/>
      <c r="M184" s="85"/>
      <c r="N184" s="41"/>
      <c r="O184" s="50"/>
    </row>
    <row r="185" spans="1:15" ht="15">
      <c r="A185" s="60"/>
      <c r="B185" s="61"/>
      <c r="C185" s="86"/>
      <c r="D185" s="48" t="s">
        <v>216</v>
      </c>
      <c r="E185" s="88">
        <v>21500</v>
      </c>
      <c r="F185" s="47">
        <v>5700</v>
      </c>
      <c r="G185" s="47">
        <v>0</v>
      </c>
      <c r="H185" s="48">
        <v>33200</v>
      </c>
      <c r="I185" s="47">
        <v>0</v>
      </c>
      <c r="J185" s="47">
        <v>2000</v>
      </c>
      <c r="K185" s="47">
        <v>31200</v>
      </c>
      <c r="L185" s="48">
        <v>35600</v>
      </c>
      <c r="M185" s="63">
        <f>L185/K185</f>
        <v>1.141025641025641</v>
      </c>
      <c r="N185" s="64">
        <v>0</v>
      </c>
      <c r="O185" s="57">
        <f>L185+N185</f>
        <v>35600</v>
      </c>
    </row>
    <row r="186" spans="1:15" ht="15">
      <c r="A186" s="60"/>
      <c r="B186" s="61"/>
      <c r="C186" s="86" t="s">
        <v>217</v>
      </c>
      <c r="D186" s="48" t="s">
        <v>218</v>
      </c>
      <c r="E186" s="88">
        <v>2000</v>
      </c>
      <c r="F186" s="47">
        <v>0</v>
      </c>
      <c r="G186" s="47">
        <v>0</v>
      </c>
      <c r="H186" s="48">
        <v>2000</v>
      </c>
      <c r="I186" s="47">
        <v>1200</v>
      </c>
      <c r="J186" s="47">
        <v>0</v>
      </c>
      <c r="K186" s="47">
        <v>3200</v>
      </c>
      <c r="L186" s="48">
        <v>4000</v>
      </c>
      <c r="M186" s="63">
        <f>L186/K186</f>
        <v>1.25</v>
      </c>
      <c r="N186" s="64">
        <v>0</v>
      </c>
      <c r="O186" s="57">
        <f>L186+N186</f>
        <v>4000</v>
      </c>
    </row>
    <row r="187" spans="1:15" ht="15">
      <c r="A187" s="60"/>
      <c r="B187" s="61"/>
      <c r="C187" s="86" t="s">
        <v>59</v>
      </c>
      <c r="D187" s="48" t="s">
        <v>83</v>
      </c>
      <c r="E187" s="88"/>
      <c r="F187" s="47"/>
      <c r="G187" s="47"/>
      <c r="H187" s="48"/>
      <c r="I187" s="47"/>
      <c r="J187" s="47"/>
      <c r="K187" s="47"/>
      <c r="L187" s="48">
        <v>3925</v>
      </c>
      <c r="M187" s="63"/>
      <c r="N187" s="64">
        <v>0</v>
      </c>
      <c r="O187" s="57">
        <f>L187+N187</f>
        <v>3925</v>
      </c>
    </row>
    <row r="188" spans="1:15" ht="15">
      <c r="A188" s="60"/>
      <c r="B188" s="59">
        <v>90095</v>
      </c>
      <c r="C188" s="38"/>
      <c r="D188" s="54" t="s">
        <v>194</v>
      </c>
      <c r="E188" s="92"/>
      <c r="F188" s="53"/>
      <c r="G188" s="53"/>
      <c r="H188" s="54"/>
      <c r="I188" s="53"/>
      <c r="J188" s="53"/>
      <c r="K188" s="53"/>
      <c r="L188" s="54">
        <f>L189</f>
        <v>7366</v>
      </c>
      <c r="M188" s="54">
        <f>M189</f>
        <v>0</v>
      </c>
      <c r="N188" s="54">
        <f>N189</f>
        <v>0</v>
      </c>
      <c r="O188" s="50">
        <f>O189</f>
        <v>7366</v>
      </c>
    </row>
    <row r="189" spans="1:15" ht="15">
      <c r="A189" s="60"/>
      <c r="B189" s="61"/>
      <c r="C189" s="86" t="s">
        <v>79</v>
      </c>
      <c r="D189" s="47" t="s">
        <v>80</v>
      </c>
      <c r="E189" s="88"/>
      <c r="F189" s="47"/>
      <c r="G189" s="47"/>
      <c r="H189" s="48"/>
      <c r="I189" s="47"/>
      <c r="J189" s="47"/>
      <c r="K189" s="47"/>
      <c r="L189" s="48">
        <v>7366</v>
      </c>
      <c r="M189" s="63"/>
      <c r="N189" s="64">
        <v>0</v>
      </c>
      <c r="O189" s="57">
        <f>L189+N189</f>
        <v>7366</v>
      </c>
    </row>
    <row r="190" spans="1:15" ht="15">
      <c r="A190" s="58" t="s">
        <v>219</v>
      </c>
      <c r="B190" s="33" t="s">
        <v>220</v>
      </c>
      <c r="C190" s="33"/>
      <c r="D190" s="33"/>
      <c r="E190" s="34">
        <f>E191</f>
        <v>40000</v>
      </c>
      <c r="F190" s="34">
        <v>0</v>
      </c>
      <c r="G190" s="34">
        <v>0</v>
      </c>
      <c r="H190" s="35">
        <v>40000</v>
      </c>
      <c r="I190" s="34">
        <v>0</v>
      </c>
      <c r="J190" s="34">
        <v>0</v>
      </c>
      <c r="K190" s="34">
        <v>40000</v>
      </c>
      <c r="L190" s="35">
        <f>L191</f>
        <v>45000</v>
      </c>
      <c r="M190" s="35">
        <f>M191</f>
        <v>1.125</v>
      </c>
      <c r="N190" s="35">
        <f>N191</f>
        <v>0</v>
      </c>
      <c r="O190" s="36">
        <f>O191</f>
        <v>45000</v>
      </c>
    </row>
    <row r="191" spans="1:15" ht="15">
      <c r="A191" s="144"/>
      <c r="B191" s="145" t="s">
        <v>221</v>
      </c>
      <c r="C191" s="146"/>
      <c r="D191" s="84" t="s">
        <v>222</v>
      </c>
      <c r="E191" s="147">
        <f>E194</f>
        <v>40000</v>
      </c>
      <c r="F191" s="147">
        <v>0</v>
      </c>
      <c r="G191" s="147">
        <v>0</v>
      </c>
      <c r="H191" s="84">
        <v>40000</v>
      </c>
      <c r="I191" s="147">
        <v>0</v>
      </c>
      <c r="J191" s="147">
        <v>0</v>
      </c>
      <c r="K191" s="147">
        <v>40000</v>
      </c>
      <c r="L191" s="84">
        <f>L194</f>
        <v>45000</v>
      </c>
      <c r="M191" s="84">
        <f>M194</f>
        <v>1.125</v>
      </c>
      <c r="N191" s="84">
        <f>N194</f>
        <v>0</v>
      </c>
      <c r="O191" s="148">
        <f>O194</f>
        <v>45000</v>
      </c>
    </row>
    <row r="192" spans="1:15" ht="15">
      <c r="A192" s="44"/>
      <c r="B192" s="149"/>
      <c r="C192" s="149" t="s">
        <v>30</v>
      </c>
      <c r="D192" s="48" t="s">
        <v>31</v>
      </c>
      <c r="E192" s="47"/>
      <c r="F192" s="47"/>
      <c r="G192" s="47"/>
      <c r="H192" s="48"/>
      <c r="I192" s="47"/>
      <c r="J192" s="47"/>
      <c r="K192" s="47"/>
      <c r="L192" s="48"/>
      <c r="M192" s="49"/>
      <c r="N192" s="42"/>
      <c r="O192" s="50"/>
    </row>
    <row r="193" spans="1:15" ht="15">
      <c r="A193" s="44"/>
      <c r="B193" s="149"/>
      <c r="C193" s="45"/>
      <c r="D193" s="48" t="s">
        <v>32</v>
      </c>
      <c r="E193" s="47"/>
      <c r="F193" s="47"/>
      <c r="G193" s="47"/>
      <c r="H193" s="48"/>
      <c r="I193" s="47"/>
      <c r="J193" s="47"/>
      <c r="K193" s="47"/>
      <c r="L193" s="48"/>
      <c r="M193" s="49"/>
      <c r="N193" s="42"/>
      <c r="O193" s="50"/>
    </row>
    <row r="194" spans="1:15" ht="15" customHeight="1">
      <c r="A194" s="44"/>
      <c r="B194" s="149"/>
      <c r="C194" s="45"/>
      <c r="D194" s="48" t="s">
        <v>223</v>
      </c>
      <c r="E194" s="47">
        <v>40000</v>
      </c>
      <c r="F194" s="47">
        <v>0</v>
      </c>
      <c r="G194" s="47">
        <v>0</v>
      </c>
      <c r="H194" s="48">
        <v>40000</v>
      </c>
      <c r="I194" s="47">
        <v>0</v>
      </c>
      <c r="J194" s="47">
        <v>0</v>
      </c>
      <c r="K194" s="47">
        <v>40000</v>
      </c>
      <c r="L194" s="48">
        <v>45000</v>
      </c>
      <c r="M194" s="89">
        <f>L194/K194</f>
        <v>1.125</v>
      </c>
      <c r="N194" s="56">
        <v>0</v>
      </c>
      <c r="O194" s="57">
        <f>L194+N194</f>
        <v>45000</v>
      </c>
    </row>
    <row r="195" spans="1:15" ht="12.75" customHeight="1" hidden="1">
      <c r="A195" s="150" t="s">
        <v>224</v>
      </c>
      <c r="B195" s="151" t="s">
        <v>225</v>
      </c>
      <c r="C195" s="151"/>
      <c r="D195" s="151"/>
      <c r="E195" s="152">
        <f>E196</f>
        <v>12118</v>
      </c>
      <c r="F195" s="152">
        <v>15100</v>
      </c>
      <c r="G195" s="152">
        <v>0</v>
      </c>
      <c r="H195" s="153">
        <f>H196+H202</f>
        <v>27218</v>
      </c>
      <c r="I195" s="153">
        <f>I196+I202</f>
        <v>32044</v>
      </c>
      <c r="J195" s="153">
        <f>J196+J202</f>
        <v>27068</v>
      </c>
      <c r="K195" s="152">
        <f>K196+K202</f>
        <v>32194</v>
      </c>
      <c r="L195" s="154">
        <f>L196+L202</f>
        <v>0</v>
      </c>
      <c r="M195" s="155">
        <f>L195/K195</f>
        <v>0</v>
      </c>
      <c r="N195" s="132"/>
      <c r="O195" s="156"/>
    </row>
    <row r="196" spans="1:15" ht="12.75" hidden="1">
      <c r="A196" s="37"/>
      <c r="B196" s="38" t="s">
        <v>226</v>
      </c>
      <c r="C196" s="38"/>
      <c r="D196" s="41" t="s">
        <v>227</v>
      </c>
      <c r="E196" s="40">
        <f>SUM(E200:E200)</f>
        <v>12118</v>
      </c>
      <c r="F196" s="40">
        <v>0</v>
      </c>
      <c r="G196" s="40">
        <v>0</v>
      </c>
      <c r="H196" s="41">
        <f>H199+H200+H201</f>
        <v>12118</v>
      </c>
      <c r="I196" s="41">
        <f>I199+I200+I201</f>
        <v>11968</v>
      </c>
      <c r="J196" s="41">
        <f>J199+J200+J201</f>
        <v>11968</v>
      </c>
      <c r="K196" s="40">
        <f>K199+K200+K201</f>
        <v>12118</v>
      </c>
      <c r="L196" s="41">
        <v>0</v>
      </c>
      <c r="M196" s="157">
        <f>L196/K196</f>
        <v>0</v>
      </c>
      <c r="N196" s="42"/>
      <c r="O196" s="158"/>
    </row>
    <row r="197" spans="1:15" ht="12.75" hidden="1">
      <c r="A197" s="37"/>
      <c r="B197" s="38"/>
      <c r="C197" s="86" t="s">
        <v>47</v>
      </c>
      <c r="D197" s="64" t="s">
        <v>228</v>
      </c>
      <c r="E197" s="40"/>
      <c r="F197" s="40"/>
      <c r="G197" s="40"/>
      <c r="H197" s="64"/>
      <c r="I197" s="66"/>
      <c r="J197" s="66"/>
      <c r="K197" s="66"/>
      <c r="L197" s="64"/>
      <c r="M197" s="159"/>
      <c r="N197" s="42"/>
      <c r="O197" s="158"/>
    </row>
    <row r="198" spans="1:15" ht="12.75" hidden="1">
      <c r="A198" s="37"/>
      <c r="B198" s="38"/>
      <c r="C198" s="38"/>
      <c r="D198" s="64" t="s">
        <v>229</v>
      </c>
      <c r="E198" s="40"/>
      <c r="F198" s="40"/>
      <c r="G198" s="40"/>
      <c r="H198" s="64"/>
      <c r="I198" s="66"/>
      <c r="J198" s="66"/>
      <c r="K198" s="66"/>
      <c r="L198" s="64"/>
      <c r="M198" s="159"/>
      <c r="N198" s="42"/>
      <c r="O198" s="158"/>
    </row>
    <row r="199" spans="1:15" ht="12.75" hidden="1">
      <c r="A199" s="37"/>
      <c r="B199" s="38"/>
      <c r="C199" s="38"/>
      <c r="D199" s="64" t="s">
        <v>230</v>
      </c>
      <c r="E199" s="40"/>
      <c r="F199" s="40"/>
      <c r="G199" s="40"/>
      <c r="H199" s="64">
        <v>0</v>
      </c>
      <c r="I199" s="66">
        <v>100</v>
      </c>
      <c r="J199" s="66">
        <v>0</v>
      </c>
      <c r="K199" s="66">
        <v>100</v>
      </c>
      <c r="L199" s="64">
        <v>0</v>
      </c>
      <c r="M199" s="159">
        <f>L199/K199</f>
        <v>0</v>
      </c>
      <c r="N199" s="42"/>
      <c r="O199" s="158"/>
    </row>
    <row r="200" spans="1:15" ht="12.75" hidden="1">
      <c r="A200" s="60"/>
      <c r="B200" s="86"/>
      <c r="C200" s="86" t="s">
        <v>79</v>
      </c>
      <c r="D200" s="48" t="s">
        <v>80</v>
      </c>
      <c r="E200" s="47">
        <v>12118</v>
      </c>
      <c r="F200" s="47">
        <v>0</v>
      </c>
      <c r="G200" s="47">
        <v>0</v>
      </c>
      <c r="H200" s="48">
        <v>12118</v>
      </c>
      <c r="I200" s="47">
        <v>0</v>
      </c>
      <c r="J200" s="47">
        <v>11968</v>
      </c>
      <c r="K200" s="47">
        <v>150</v>
      </c>
      <c r="L200" s="48">
        <v>0</v>
      </c>
      <c r="M200" s="159">
        <f>L200/K200</f>
        <v>0</v>
      </c>
      <c r="N200" s="42"/>
      <c r="O200" s="158"/>
    </row>
    <row r="201" spans="1:15" ht="12.75" hidden="1">
      <c r="A201" s="60"/>
      <c r="B201" s="86"/>
      <c r="C201" s="86" t="s">
        <v>65</v>
      </c>
      <c r="D201" s="48" t="s">
        <v>103</v>
      </c>
      <c r="E201" s="47"/>
      <c r="F201" s="47"/>
      <c r="G201" s="47"/>
      <c r="H201" s="48">
        <v>0</v>
      </c>
      <c r="I201" s="47">
        <v>11868</v>
      </c>
      <c r="J201" s="47">
        <v>0</v>
      </c>
      <c r="K201" s="47">
        <v>11868</v>
      </c>
      <c r="L201" s="48">
        <v>0</v>
      </c>
      <c r="M201" s="159">
        <f>L201/K201</f>
        <v>0</v>
      </c>
      <c r="N201" s="42"/>
      <c r="O201" s="158"/>
    </row>
    <row r="202" spans="1:15" ht="12.75" hidden="1">
      <c r="A202" s="60"/>
      <c r="B202" s="38">
        <v>92695</v>
      </c>
      <c r="C202" s="86"/>
      <c r="D202" s="160" t="s">
        <v>84</v>
      </c>
      <c r="E202" s="53">
        <v>0</v>
      </c>
      <c r="F202" s="53">
        <v>15100</v>
      </c>
      <c r="G202" s="53">
        <v>0</v>
      </c>
      <c r="H202" s="54">
        <f>H203+H204</f>
        <v>15100</v>
      </c>
      <c r="I202" s="54">
        <f>I203+I204</f>
        <v>20076</v>
      </c>
      <c r="J202" s="54">
        <f>J203+J204</f>
        <v>15100</v>
      </c>
      <c r="K202" s="53">
        <f>K203+K204</f>
        <v>20076</v>
      </c>
      <c r="L202" s="54">
        <v>0</v>
      </c>
      <c r="M202" s="159">
        <f>L202/K202</f>
        <v>0</v>
      </c>
      <c r="N202" s="42"/>
      <c r="O202" s="158"/>
    </row>
    <row r="203" spans="1:15" ht="12.75" hidden="1">
      <c r="A203" s="60"/>
      <c r="B203" s="86"/>
      <c r="C203" s="86" t="s">
        <v>79</v>
      </c>
      <c r="D203" s="161" t="s">
        <v>80</v>
      </c>
      <c r="E203" s="47">
        <v>0</v>
      </c>
      <c r="F203" s="47">
        <v>15100</v>
      </c>
      <c r="G203" s="47">
        <v>0</v>
      </c>
      <c r="H203" s="48">
        <v>15100</v>
      </c>
      <c r="I203" s="47">
        <v>0</v>
      </c>
      <c r="J203" s="47">
        <v>15100</v>
      </c>
      <c r="K203" s="47">
        <v>0</v>
      </c>
      <c r="L203" s="48">
        <v>0</v>
      </c>
      <c r="M203" s="159"/>
      <c r="N203" s="42"/>
      <c r="O203" s="158"/>
    </row>
    <row r="204" spans="1:15" ht="12.75" customHeight="1" hidden="1">
      <c r="A204" s="162"/>
      <c r="B204" s="163"/>
      <c r="C204" s="163" t="s">
        <v>59</v>
      </c>
      <c r="D204" s="164" t="s">
        <v>60</v>
      </c>
      <c r="E204" s="165"/>
      <c r="F204" s="165"/>
      <c r="G204" s="165"/>
      <c r="H204" s="164">
        <v>0</v>
      </c>
      <c r="I204" s="165">
        <v>20076</v>
      </c>
      <c r="J204" s="165">
        <v>0</v>
      </c>
      <c r="K204" s="165">
        <v>20076</v>
      </c>
      <c r="L204" s="164">
        <v>0</v>
      </c>
      <c r="M204" s="159">
        <f>L204/K204</f>
        <v>0</v>
      </c>
      <c r="N204" s="42"/>
      <c r="O204" s="158"/>
    </row>
    <row r="205" spans="1:15" ht="16.5" customHeight="1">
      <c r="A205" s="58">
        <v>926</v>
      </c>
      <c r="B205" s="166" t="s">
        <v>225</v>
      </c>
      <c r="C205" s="166"/>
      <c r="D205" s="166"/>
      <c r="E205" s="167"/>
      <c r="F205" s="167"/>
      <c r="G205" s="167"/>
      <c r="H205" s="167"/>
      <c r="I205" s="167"/>
      <c r="J205" s="167"/>
      <c r="K205" s="167"/>
      <c r="L205" s="136">
        <f>L206+L208</f>
        <v>20000</v>
      </c>
      <c r="M205" s="136">
        <f>M206+M208</f>
        <v>0</v>
      </c>
      <c r="N205" s="136">
        <f>N206+N208</f>
        <v>0</v>
      </c>
      <c r="O205" s="168">
        <f>O206+O208</f>
        <v>20000</v>
      </c>
    </row>
    <row r="206" spans="1:15" ht="15.75" customHeight="1">
      <c r="A206" s="60"/>
      <c r="B206" s="169">
        <v>92601</v>
      </c>
      <c r="C206" s="86"/>
      <c r="D206" s="92" t="s">
        <v>227</v>
      </c>
      <c r="E206" s="88"/>
      <c r="F206" s="88"/>
      <c r="G206" s="88"/>
      <c r="H206" s="88"/>
      <c r="I206" s="88"/>
      <c r="J206" s="88"/>
      <c r="K206" s="88"/>
      <c r="L206" s="54">
        <f>L207</f>
        <v>5000</v>
      </c>
      <c r="M206" s="54">
        <f>M207</f>
        <v>0</v>
      </c>
      <c r="N206" s="54">
        <f>N207</f>
        <v>0</v>
      </c>
      <c r="O206" s="50">
        <f>O207</f>
        <v>5000</v>
      </c>
    </row>
    <row r="207" spans="1:17" ht="15.75" customHeight="1">
      <c r="A207" s="60"/>
      <c r="B207" s="170"/>
      <c r="C207" s="86" t="s">
        <v>65</v>
      </c>
      <c r="D207" s="88" t="s">
        <v>66</v>
      </c>
      <c r="E207" s="88"/>
      <c r="F207" s="88"/>
      <c r="G207" s="88"/>
      <c r="H207" s="88"/>
      <c r="I207" s="88"/>
      <c r="J207" s="88"/>
      <c r="K207" s="88"/>
      <c r="L207" s="48">
        <v>5000</v>
      </c>
      <c r="M207" s="48"/>
      <c r="N207" s="48">
        <v>0</v>
      </c>
      <c r="O207" s="57">
        <f>L207+N207</f>
        <v>5000</v>
      </c>
      <c r="Q207" s="1" t="s">
        <v>20</v>
      </c>
    </row>
    <row r="208" spans="1:15" ht="15.75" customHeight="1">
      <c r="A208" s="60"/>
      <c r="B208" s="169" t="s">
        <v>231</v>
      </c>
      <c r="C208" s="38"/>
      <c r="D208" s="92" t="s">
        <v>232</v>
      </c>
      <c r="E208" s="92"/>
      <c r="F208" s="92"/>
      <c r="G208" s="92"/>
      <c r="H208" s="92"/>
      <c r="I208" s="92"/>
      <c r="J208" s="92"/>
      <c r="K208" s="92"/>
      <c r="L208" s="54">
        <f>L210</f>
        <v>15000</v>
      </c>
      <c r="M208" s="54">
        <f>M210</f>
        <v>0</v>
      </c>
      <c r="N208" s="54">
        <f>N210</f>
        <v>0</v>
      </c>
      <c r="O208" s="50">
        <f>O210</f>
        <v>15000</v>
      </c>
    </row>
    <row r="209" spans="1:15" ht="15.75" customHeight="1">
      <c r="A209" s="60"/>
      <c r="B209" s="170"/>
      <c r="C209" s="86" t="s">
        <v>233</v>
      </c>
      <c r="D209" s="88" t="s">
        <v>234</v>
      </c>
      <c r="E209" s="88"/>
      <c r="F209" s="88"/>
      <c r="G209" s="88"/>
      <c r="H209" s="88"/>
      <c r="I209" s="88"/>
      <c r="J209" s="88"/>
      <c r="K209" s="88"/>
      <c r="L209" s="48"/>
      <c r="M209" s="48"/>
      <c r="N209" s="48"/>
      <c r="O209" s="57"/>
    </row>
    <row r="210" spans="1:15" ht="17.25" customHeight="1">
      <c r="A210" s="162"/>
      <c r="B210" s="171"/>
      <c r="C210" s="163"/>
      <c r="D210" s="165" t="s">
        <v>235</v>
      </c>
      <c r="E210" s="172"/>
      <c r="F210" s="172"/>
      <c r="G210" s="172"/>
      <c r="H210" s="172"/>
      <c r="I210" s="172"/>
      <c r="J210" s="172"/>
      <c r="K210" s="172"/>
      <c r="L210" s="164">
        <v>15000</v>
      </c>
      <c r="M210" s="173"/>
      <c r="N210" s="174">
        <v>0</v>
      </c>
      <c r="O210" s="175">
        <f>L210+N210</f>
        <v>15000</v>
      </c>
    </row>
    <row r="211" spans="1:15" ht="15">
      <c r="A211" s="176"/>
      <c r="B211" s="177"/>
      <c r="C211" s="177"/>
      <c r="D211" s="178"/>
      <c r="E211" s="179"/>
      <c r="F211" s="179"/>
      <c r="G211" s="180"/>
      <c r="H211" s="180"/>
      <c r="I211" s="179"/>
      <c r="J211" s="180"/>
      <c r="K211" s="181"/>
      <c r="L211" s="182"/>
      <c r="M211" s="183"/>
      <c r="N211" s="184"/>
      <c r="O211" s="185"/>
    </row>
    <row r="212" spans="1:15" ht="17.25" customHeight="1">
      <c r="A212" s="186"/>
      <c r="B212" s="177"/>
      <c r="C212" s="177"/>
      <c r="D212" s="187" t="s">
        <v>236</v>
      </c>
      <c r="E212" s="188" t="e">
        <f>E10+E18+E38+E57+E62+E71+E109+E118+E135+E178+E190+E195</f>
        <v>#REF!</v>
      </c>
      <c r="F212" s="188">
        <f>SUM(F10+F18+F38+F57+F62+F71+F109+F118+F135+F163+F178+F190+F195)</f>
        <v>157530</v>
      </c>
      <c r="G212" s="189">
        <f>SUM(G11:G204)</f>
        <v>0</v>
      </c>
      <c r="H212" s="189" t="e">
        <f>SUM(H10+H18+H38+H57+H62+H71+H109+H118+H135+H163+H168+H178+H190+H195+H126+H31)</f>
        <v>#REF!</v>
      </c>
      <c r="I212" s="189" t="e">
        <f>SUM(I10+I18+I38+I57+I62+I71+I109+I118+I135+I163+I168+I178+I190+I195+I126+I31)</f>
        <v>#REF!</v>
      </c>
      <c r="J212" s="189" t="e">
        <f>SUM(J10+J18+J38+J57+J62+J71+J109+J118+J135+J163+J168+J178+J190+J195+J126+J31)</f>
        <v>#REF!</v>
      </c>
      <c r="K212" s="190" t="e">
        <f>SUM(K10+K18+K38+K57+K62+K71+K109+K118+K135+K163+K168+K178+K190+K195+K126+K31)</f>
        <v>#REF!</v>
      </c>
      <c r="L212" s="191">
        <f>L10+L18+L38+L57+L62+L71+L109+L118+L135+L174+L178+L190+L205+L35+L132</f>
        <v>66627330</v>
      </c>
      <c r="M212" s="191">
        <f>M10+M18+M38+M57+M62+M71+M109+M118+M135+M174+M178+M190+M205+M35+M132</f>
        <v>11074.350911131842</v>
      </c>
      <c r="N212" s="191">
        <f>N10+N18+N38+N57+N62+N71+N109+N118+N135+N174+N178+N190+N205+N35+N132</f>
        <v>190814</v>
      </c>
      <c r="O212" s="191">
        <f>O10+O18+O38+O57+O62+O71+O109+O118+O135+O174+O178+O190+O205+O35+O132</f>
        <v>66818144</v>
      </c>
    </row>
    <row r="213" ht="15.75" customHeight="1"/>
  </sheetData>
  <mergeCells count="24">
    <mergeCell ref="B10:D10"/>
    <mergeCell ref="B18:D18"/>
    <mergeCell ref="B29:D29"/>
    <mergeCell ref="B35:D35"/>
    <mergeCell ref="B38:D38"/>
    <mergeCell ref="B56:D56"/>
    <mergeCell ref="B57:D57"/>
    <mergeCell ref="B62:D62"/>
    <mergeCell ref="B69:D69"/>
    <mergeCell ref="B70:D70"/>
    <mergeCell ref="B71:D71"/>
    <mergeCell ref="B109:D109"/>
    <mergeCell ref="B118:D118"/>
    <mergeCell ref="B126:D126"/>
    <mergeCell ref="B132:D132"/>
    <mergeCell ref="B135:D135"/>
    <mergeCell ref="B163:D163"/>
    <mergeCell ref="B168:D168"/>
    <mergeCell ref="B174:D174"/>
    <mergeCell ref="B178:D178"/>
    <mergeCell ref="B190:D190"/>
    <mergeCell ref="B195:D195"/>
    <mergeCell ref="B205:D205"/>
    <mergeCell ref="B211:C212"/>
  </mergeCells>
  <printOptions horizontalCentered="1"/>
  <pageMargins left="0.5902777777777778" right="0.39375" top="0.39375" bottom="0.39375" header="0.5118055555555556" footer="0.5118055555555556"/>
  <pageSetup fitToHeight="4" fitToWidth="1" horizontalDpi="300" verticalDpi="300" orientation="portrait" paperSize="9"/>
  <rowBreaks count="5" manualBreakCount="5">
    <brk id="38" max="255" man="1"/>
    <brk id="68" max="255" man="1"/>
    <brk id="124" max="255" man="1"/>
    <brk id="159" max="255" man="1"/>
    <brk id="194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2006-09-04T13:18:23Z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