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hody" sheetId="1" r:id="rId1"/>
  </sheets>
  <definedNames>
    <definedName name="_xlnm.Print_Area" localSheetId="0">'dochody'!$A$1:$O$180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<sst xmlns="http://schemas.openxmlformats.org/spreadsheetml/2006/main" count="315" uniqueCount="217">
  <si>
    <t xml:space="preserve">Załącznik do zarządzenia nr 147  Burmistrza Miasta i Gminy Września z dnia 31 maja 2006 r. </t>
  </si>
  <si>
    <t>W załączniku nr 1  do uchwały nr  XXXVIII/379/2005  Rady Miejskiej we Wrześni</t>
  </si>
  <si>
    <t>z dnia 28 grudnia 2005 r. 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</si>
  <si>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</si>
  <si>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</si>
  <si>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</si>
  <si>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</si>
  <si>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</si>
  <si>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wzrost</t>
  </si>
  <si>
    <t>Kwota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</si>
  <si>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</si>
  <si>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</si>
  <si>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</si>
  <si>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</si>
  <si>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na</t>
  </si>
  <si>
    <t xml:space="preserve">na </t>
  </si>
  <si>
    <t>przed</t>
  </si>
  <si>
    <t>2006/2005</t>
  </si>
  <si>
    <t>zmiany</t>
  </si>
  <si>
    <t>po</t>
  </si>
  <si>
    <t xml:space="preserve">    </t>
  </si>
  <si>
    <t xml:space="preserve"> §</t>
  </si>
  <si>
    <t>27.07.2005</t>
  </si>
  <si>
    <t>13.10.2005</t>
  </si>
  <si>
    <t>zmianą</t>
  </si>
  <si>
    <t>zmianie</t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</si>
  <si>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</si>
  <si>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</si>
  <si>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</si>
  <si>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</si>
  <si>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</si>
  <si>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</si>
  <si>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</si>
  <si>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</si>
  <si>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>`</t>
  </si>
  <si>
    <t>Drogi publiczne gminne</t>
  </si>
  <si>
    <t>§ 0490</t>
  </si>
  <si>
    <t xml:space="preserve">Wpływy z innych lokalnych opłat pobierane przez jednostki samorządu </t>
  </si>
  <si>
    <t>terytorialnego na podstawie odrębnych ustaw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</si>
  <si>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</si>
  <si>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</si>
  <si>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</si>
  <si>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</si>
  <si>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</si>
  <si>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nieruch.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</si>
  <si>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</si>
  <si>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</si>
  <si>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</si>
  <si>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</si>
  <si>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0770</t>
  </si>
  <si>
    <t>Wpłaty z tytułu odpłatnego nabycia prawa własności nieruchomości</t>
  </si>
  <si>
    <t>oraz prawa użytkowania wieczystego nieruchomości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</si>
  <si>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</si>
  <si>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</si>
  <si>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</si>
  <si>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</si>
  <si>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750</t>
  </si>
  <si>
    <t>Administracja publiczna</t>
  </si>
  <si>
    <t>75011</t>
  </si>
  <si>
    <t>Urzędy wojewódzkie</t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</si>
  <si>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</si>
  <si>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</si>
  <si>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</si>
  <si>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</si>
  <si>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</si>
  <si>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</si>
  <si>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</si>
  <si>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</si>
  <si>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0830</t>
  </si>
  <si>
    <t>Wpływy z usług</t>
  </si>
  <si>
    <t>§ 0920</t>
  </si>
  <si>
    <t xml:space="preserve">Pozostałe odsetki 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</si>
  <si>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</si>
  <si>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</si>
  <si>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</si>
  <si>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</si>
  <si>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</si>
  <si>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</si>
  <si>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Bieżących z zakresu administracji rządowej zleconych gminie ustawami</t>
  </si>
  <si>
    <t>754</t>
  </si>
  <si>
    <t>Bezpieczeństwo publiczne i ochrona przeciwpożarowa</t>
  </si>
  <si>
    <t>75414</t>
  </si>
  <si>
    <t>Obrona cywilna</t>
  </si>
  <si>
    <r>
      <t xml:space="preserve"> </t>
    </r>
    <r>
      <rPr>
        <sz val="6"/>
        <rFont val="Verdana"/>
        <family val="2"/>
      </rPr>
      <t xml:space="preserve">bieżących z zakresu administr. </t>
    </r>
    <r>
      <rPr>
        <sz val="6"/>
        <rFont val="Arial CE"/>
        <family val="0"/>
      </rPr>
      <t>rządowej zleconych gminom ustawami</t>
    </r>
  </si>
  <si>
    <t>75416</t>
  </si>
  <si>
    <t>Straż Miejska</t>
  </si>
  <si>
    <t>§ 0570</t>
  </si>
  <si>
    <t>Grzywny, mandaty i inne kary pieniężne od ludności</t>
  </si>
  <si>
    <t>§ 0970</t>
  </si>
  <si>
    <t>Wpływy z różnych dochodów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</si>
  <si>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</si>
  <si>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</si>
  <si>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</si>
  <si>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</si>
  <si>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</si>
  <si>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</si>
  <si>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</si>
  <si>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</si>
  <si>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§ 0910</t>
  </si>
  <si>
    <t>Odsetki od nieterminowych wpłat z tytułu  podatków i opłat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</si>
  <si>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</si>
  <si>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</si>
  <si>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</si>
  <si>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</si>
  <si>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</si>
  <si>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</si>
  <si>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</si>
  <si>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</si>
  <si>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</si>
  <si>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</si>
  <si>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</si>
  <si>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</si>
  <si>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</si>
  <si>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</si>
  <si>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2440</t>
  </si>
  <si>
    <t xml:space="preserve">Dotacje otrzymane z funduszy celowych na realizację zadań bieżących  </t>
  </si>
  <si>
    <t>jednostek sektora finansów publicznych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</si>
  <si>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</si>
  <si>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</si>
  <si>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</si>
  <si>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</si>
  <si>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</si>
  <si>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</si>
  <si>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</si>
  <si>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</si>
  <si>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</si>
  <si>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</si>
  <si>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</si>
  <si>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§ 0690</t>
  </si>
  <si>
    <t>Wpływy z różnych opłat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</si>
  <si>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</si>
  <si>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</si>
  <si>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</si>
  <si>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</si>
  <si>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</si>
  <si>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</si>
  <si>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</si>
  <si>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</si>
  <si>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</si>
  <si>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</si>
  <si>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</si>
  <si>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</si>
  <si>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</si>
  <si>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</si>
  <si>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</si>
  <si>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</si>
  <si>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</si>
  <si>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</si>
  <si>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</si>
  <si>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</si>
  <si>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</si>
  <si>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75831</t>
  </si>
  <si>
    <t>Część równoważąca subwencji ogólnej dla Gminy</t>
  </si>
  <si>
    <t>801</t>
  </si>
  <si>
    <t>Oświata i wychowanie</t>
  </si>
  <si>
    <t>80101</t>
  </si>
  <si>
    <t>Szkoły podstawowe</t>
  </si>
  <si>
    <t>80110</t>
  </si>
  <si>
    <t>Gimnazja</t>
  </si>
  <si>
    <t>Ochrona zdrowia</t>
  </si>
  <si>
    <t>Przeciwdziałanie alkoholizmowi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</si>
  <si>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</si>
  <si>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</si>
  <si>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</si>
  <si>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</si>
  <si>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</si>
  <si>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</si>
  <si>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</si>
  <si>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</si>
  <si>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</si>
  <si>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</si>
  <si>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§ 2030</t>
  </si>
  <si>
    <t>Dotacje celowe otrzymane z budżetu państwa na realizację własnych zadań</t>
  </si>
  <si>
    <t xml:space="preserve"> bieżących gmin (związków gmin)</t>
  </si>
  <si>
    <t>85219</t>
  </si>
  <si>
    <t>Ośrodek Pomocy Społecznej</t>
  </si>
  <si>
    <t>85228</t>
  </si>
  <si>
    <t>Usługi opiekuńcze i specjalistyczne usługi opiekuńcze</t>
  </si>
  <si>
    <t>Dotacje celowe przekazane z budżetu państwa na realizację  własnych</t>
  </si>
  <si>
    <t>zadań bieżących gmin</t>
  </si>
  <si>
    <t>Pozostałe zadania w zakresie polityki społecznej</t>
  </si>
  <si>
    <t xml:space="preserve">Pozostała działalność - wydatki bieżące </t>
  </si>
  <si>
    <t>na podstawie porozumień (umów) między jednostkami</t>
  </si>
  <si>
    <t>samorządu terytorialnego</t>
  </si>
  <si>
    <t>Edukacyjna opieka wychowawcza</t>
  </si>
  <si>
    <t>Pomoc materialna dla uczniów</t>
  </si>
  <si>
    <t xml:space="preserve">§ 2030 </t>
  </si>
  <si>
    <t>Dotacje celowe przekazane z budżetu państwa na realizację własnych zadań</t>
  </si>
  <si>
    <t>Bieżących gminy</t>
  </si>
  <si>
    <t>900</t>
  </si>
  <si>
    <t>Gospodarka komunalna i ochrona środowiska</t>
  </si>
  <si>
    <t>Gospodarka ściekowa i ochrona wód</t>
  </si>
  <si>
    <t>§ 6290</t>
  </si>
  <si>
    <t>Środki na dofinansowanie własnych inwestycji gmin (związków gmin),</t>
  </si>
  <si>
    <t xml:space="preserve">powiatów (związków powiatów), samorządów województw, pozyskane </t>
  </si>
  <si>
    <t>z innych źródeł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</si>
  <si>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</si>
  <si>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</si>
  <si>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</si>
  <si>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</si>
  <si>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</si>
  <si>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§ 0840</t>
  </si>
  <si>
    <t>Wpływy ze sprzedaży wyrobów i składników majątkowych</t>
  </si>
  <si>
    <t>921</t>
  </si>
  <si>
    <t>Kultura i ochrona dziedzictwa narodowego</t>
  </si>
  <si>
    <t>92116</t>
  </si>
  <si>
    <t>Biblioteki</t>
  </si>
  <si>
    <t>(porozumienie z Powiatem Wrzesińskim)</t>
  </si>
  <si>
    <t>926</t>
  </si>
  <si>
    <t>Kultura fizyczna i sport</t>
  </si>
  <si>
    <t>92601</t>
  </si>
  <si>
    <t>Obiekty Sportowe (basen, stadion miejski, amfiteatr)</t>
  </si>
  <si>
    <t>Dochody z najmu  i dzierżawy  składników majątkowych  Skarbu Państwa</t>
  </si>
  <si>
    <t xml:space="preserve">jednostek samorządu terytorialnego lub innych jednostek zaliczanych </t>
  </si>
  <si>
    <t>do sektora finansów publicznych  oraz innych umów o podobnym charakterze</t>
  </si>
  <si>
    <t xml:space="preserve">Pozostała działalność </t>
  </si>
  <si>
    <t xml:space="preserve">   DOCHODY OGÓŁEM</t>
  </si>
</sst>
</file>

<file path=xl/styles.xml><?xml version="1.0" encoding="utf-8"?>
<styleSheet xmlns="http://schemas.openxmlformats.org/spreadsheetml/2006/main">
  <numFmts count="7">
    <numFmt numFmtId="164" formatCode="#,##0"/>
    <numFmt numFmtId="165" formatCode="#,##0.00"/>
    <numFmt numFmtId="166" formatCode="@"/>
    <numFmt numFmtId="167" formatCode="0"/>
    <numFmt numFmtId="168" formatCode="GENERAL"/>
    <numFmt numFmtId="169" formatCode="0%"/>
    <numFmt numFmtId="170" formatCode="0.00%"/>
  </numFmts>
  <fonts count="26">
    <font>
      <sz val="12"/>
      <name val="Times New Roman CE"/>
      <family val="0"/>
    </font>
    <font>
      <sz val="10"/>
      <name val="Arial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b/>
      <sz val="9"/>
      <name val="Verdana"/>
      <family val="2"/>
    </font>
    <font>
      <sz val="9"/>
      <name val="Times New Roman CE"/>
      <family val="0"/>
    </font>
    <font>
      <sz val="9"/>
      <color indexed="8"/>
      <name val="Times New Roman CE"/>
      <family val="0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sz val="6"/>
      <color indexed="8"/>
      <name val="Verdana"/>
      <family val="2"/>
    </font>
    <font>
      <b/>
      <sz val="6"/>
      <name val="Verdana"/>
      <family val="2"/>
    </font>
    <font>
      <b/>
      <sz val="6"/>
      <color indexed="8"/>
      <name val="Arial Unicode MS"/>
      <family val="0"/>
    </font>
    <font>
      <b/>
      <u val="single"/>
      <sz val="6"/>
      <color indexed="8"/>
      <name val="Verdana"/>
      <family val="2"/>
    </font>
    <font>
      <sz val="6"/>
      <name val="Verdana"/>
      <family val="2"/>
    </font>
    <font>
      <b/>
      <u val="single"/>
      <sz val="6"/>
      <name val="Verdana"/>
      <family val="2"/>
    </font>
    <font>
      <sz val="6"/>
      <color indexed="8"/>
      <name val="Verdana"/>
      <family val="2"/>
    </font>
    <font>
      <sz val="6"/>
      <name val="Arial Unicode MS"/>
      <family val="0"/>
    </font>
    <font>
      <b/>
      <i/>
      <sz val="6"/>
      <color indexed="8"/>
      <name val="Verdana"/>
      <family val="2"/>
    </font>
    <font>
      <i/>
      <sz val="6"/>
      <color indexed="8"/>
      <name val="Verdana"/>
      <family val="2"/>
    </font>
    <font>
      <b/>
      <i/>
      <u val="single"/>
      <sz val="6"/>
      <color indexed="8"/>
      <name val="Verdana"/>
      <family val="2"/>
    </font>
    <font>
      <sz val="6"/>
      <name val="Arial CE"/>
      <family val="0"/>
    </font>
    <font>
      <sz val="6"/>
      <color indexed="10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89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/>
    </xf>
    <xf numFmtId="165" fontId="11" fillId="3" borderId="2" xfId="0" applyNumberFormat="1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/>
    </xf>
    <xf numFmtId="165" fontId="11" fillId="3" borderId="4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5" fontId="11" fillId="3" borderId="8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166" fontId="11" fillId="3" borderId="7" xfId="0" applyNumberFormat="1" applyFont="1" applyFill="1" applyBorder="1" applyAlignment="1">
      <alignment horizontal="center"/>
    </xf>
    <xf numFmtId="166" fontId="11" fillId="3" borderId="9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/>
    </xf>
    <xf numFmtId="165" fontId="11" fillId="3" borderId="8" xfId="0" applyNumberFormat="1" applyFont="1" applyFill="1" applyBorder="1" applyAlignment="1">
      <alignment/>
    </xf>
    <xf numFmtId="165" fontId="11" fillId="3" borderId="0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164" fontId="11" fillId="4" borderId="13" xfId="0" applyNumberFormat="1" applyFont="1" applyFill="1" applyBorder="1" applyAlignment="1">
      <alignment/>
    </xf>
    <xf numFmtId="164" fontId="11" fillId="4" borderId="12" xfId="0" applyNumberFormat="1" applyFont="1" applyFill="1" applyBorder="1" applyAlignment="1">
      <alignment/>
    </xf>
    <xf numFmtId="164" fontId="11" fillId="4" borderId="14" xfId="0" applyNumberFormat="1" applyFont="1" applyFill="1" applyBorder="1" applyAlignment="1">
      <alignment/>
    </xf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/>
    </xf>
    <xf numFmtId="164" fontId="14" fillId="2" borderId="7" xfId="0" applyNumberFormat="1" applyFont="1" applyFill="1" applyBorder="1" applyAlignment="1">
      <alignment/>
    </xf>
    <xf numFmtId="167" fontId="14" fillId="2" borderId="7" xfId="0" applyNumberFormat="1" applyFont="1" applyFill="1" applyBorder="1" applyAlignment="1">
      <alignment/>
    </xf>
    <xf numFmtId="164" fontId="14" fillId="2" borderId="15" xfId="0" applyNumberFormat="1" applyFont="1" applyFill="1" applyBorder="1" applyAlignment="1">
      <alignment/>
    </xf>
    <xf numFmtId="164" fontId="15" fillId="2" borderId="6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/>
    </xf>
    <xf numFmtId="168" fontId="15" fillId="2" borderId="7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167" fontId="11" fillId="2" borderId="7" xfId="0" applyNumberFormat="1" applyFont="1" applyFill="1" applyBorder="1" applyAlignment="1">
      <alignment/>
    </xf>
    <xf numFmtId="164" fontId="11" fillId="2" borderId="9" xfId="0" applyNumberFormat="1" applyFont="1" applyFill="1" applyBorder="1" applyAlignment="1">
      <alignment/>
    </xf>
    <xf numFmtId="168" fontId="15" fillId="2" borderId="8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4" fontId="16" fillId="2" borderId="8" xfId="0" applyNumberFormat="1" applyFont="1" applyFill="1" applyBorder="1" applyAlignment="1">
      <alignment/>
    </xf>
    <xf numFmtId="164" fontId="16" fillId="2" borderId="7" xfId="0" applyNumberFormat="1" applyFont="1" applyFill="1" applyBorder="1" applyAlignment="1">
      <alignment/>
    </xf>
    <xf numFmtId="167" fontId="16" fillId="2" borderId="7" xfId="0" applyNumberFormat="1" applyFont="1" applyFill="1" applyBorder="1" applyAlignment="1">
      <alignment/>
    </xf>
    <xf numFmtId="164" fontId="16" fillId="2" borderId="15" xfId="0" applyNumberFormat="1" applyFont="1" applyFill="1" applyBorder="1" applyAlignment="1">
      <alignment/>
    </xf>
    <xf numFmtId="167" fontId="17" fillId="2" borderId="7" xfId="0" applyNumberFormat="1" applyFont="1" applyFill="1" applyBorder="1" applyAlignment="1">
      <alignment/>
    </xf>
    <xf numFmtId="164" fontId="17" fillId="2" borderId="9" xfId="0" applyNumberFormat="1" applyFont="1" applyFill="1" applyBorder="1" applyAlignment="1">
      <alignment/>
    </xf>
    <xf numFmtId="164" fontId="11" fillId="4" borderId="16" xfId="0" applyNumberFormat="1" applyFont="1" applyFill="1" applyBorder="1" applyAlignment="1">
      <alignment horizontal="center"/>
    </xf>
    <xf numFmtId="166" fontId="11" fillId="2" borderId="8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166" fontId="17" fillId="2" borderId="7" xfId="0" applyNumberFormat="1" applyFont="1" applyFill="1" applyBorder="1" applyAlignment="1">
      <alignment horizontal="center"/>
    </xf>
    <xf numFmtId="169" fontId="17" fillId="2" borderId="0" xfId="0" applyNumberFormat="1" applyFont="1" applyFill="1" applyBorder="1" applyAlignment="1">
      <alignment/>
    </xf>
    <xf numFmtId="164" fontId="18" fillId="2" borderId="8" xfId="0" applyNumberFormat="1" applyFont="1" applyFill="1" applyBorder="1" applyAlignment="1">
      <alignment/>
    </xf>
    <xf numFmtId="164" fontId="17" fillId="2" borderId="7" xfId="0" applyNumberFormat="1" applyFont="1" applyFill="1" applyBorder="1" applyAlignment="1">
      <alignment/>
    </xf>
    <xf numFmtId="164" fontId="17" fillId="2" borderId="8" xfId="0" applyNumberFormat="1" applyFont="1" applyFill="1" applyBorder="1" applyAlignment="1">
      <alignment/>
    </xf>
    <xf numFmtId="166" fontId="17" fillId="2" borderId="8" xfId="0" applyNumberFormat="1" applyFont="1" applyFill="1" applyBorder="1" applyAlignment="1">
      <alignment horizontal="center"/>
    </xf>
    <xf numFmtId="164" fontId="11" fillId="5" borderId="16" xfId="0" applyNumberFormat="1" applyFont="1" applyFill="1" applyBorder="1" applyAlignment="1">
      <alignment horizontal="center"/>
    </xf>
    <xf numFmtId="164" fontId="11" fillId="5" borderId="12" xfId="0" applyNumberFormat="1" applyFont="1" applyFill="1" applyBorder="1" applyAlignment="1">
      <alignment horizontal="center"/>
    </xf>
    <xf numFmtId="164" fontId="19" fillId="5" borderId="8" xfId="0" applyNumberFormat="1" applyFont="1" applyFill="1" applyBorder="1" applyAlignment="1">
      <alignment/>
    </xf>
    <xf numFmtId="164" fontId="11" fillId="5" borderId="12" xfId="0" applyNumberFormat="1" applyFont="1" applyFill="1" applyBorder="1" applyAlignment="1">
      <alignment/>
    </xf>
    <xf numFmtId="164" fontId="11" fillId="5" borderId="13" xfId="0" applyNumberFormat="1" applyFont="1" applyFill="1" applyBorder="1" applyAlignment="1">
      <alignment/>
    </xf>
    <xf numFmtId="164" fontId="11" fillId="2" borderId="12" xfId="0" applyNumberFormat="1" applyFont="1" applyFill="1" applyBorder="1" applyAlignment="1">
      <alignment/>
    </xf>
    <xf numFmtId="169" fontId="11" fillId="6" borderId="17" xfId="0" applyNumberFormat="1" applyFont="1" applyFill="1" applyBorder="1" applyAlignment="1">
      <alignment/>
    </xf>
    <xf numFmtId="167" fontId="11" fillId="6" borderId="7" xfId="0" applyNumberFormat="1" applyFont="1" applyFill="1" applyBorder="1" applyAlignment="1">
      <alignment/>
    </xf>
    <xf numFmtId="164" fontId="11" fillId="6" borderId="9" xfId="0" applyNumberFormat="1" applyFont="1" applyFill="1" applyBorder="1" applyAlignment="1">
      <alignment/>
    </xf>
    <xf numFmtId="164" fontId="20" fillId="2" borderId="8" xfId="0" applyNumberFormat="1" applyFont="1" applyFill="1" applyBorder="1" applyAlignment="1">
      <alignment/>
    </xf>
    <xf numFmtId="169" fontId="11" fillId="2" borderId="18" xfId="0" applyNumberFormat="1" applyFont="1" applyFill="1" applyBorder="1" applyAlignment="1">
      <alignment/>
    </xf>
    <xf numFmtId="169" fontId="11" fillId="2" borderId="19" xfId="0" applyNumberFormat="1" applyFont="1" applyFill="1" applyBorder="1" applyAlignment="1">
      <alignment/>
    </xf>
    <xf numFmtId="164" fontId="11" fillId="4" borderId="13" xfId="0" applyNumberFormat="1" applyFont="1" applyFill="1" applyBorder="1" applyAlignment="1">
      <alignment horizontal="center"/>
    </xf>
    <xf numFmtId="164" fontId="19" fillId="4" borderId="13" xfId="0" applyNumberFormat="1" applyFont="1" applyFill="1" applyBorder="1" applyAlignment="1">
      <alignment/>
    </xf>
    <xf numFmtId="164" fontId="21" fillId="2" borderId="8" xfId="0" applyNumberFormat="1" applyFont="1" applyFill="1" applyBorder="1" applyAlignment="1">
      <alignment/>
    </xf>
    <xf numFmtId="164" fontId="17" fillId="2" borderId="19" xfId="0" applyNumberFormat="1" applyFont="1" applyFill="1" applyBorder="1" applyAlignment="1">
      <alignment/>
    </xf>
    <xf numFmtId="164" fontId="14" fillId="2" borderId="20" xfId="0" applyNumberFormat="1" applyFont="1" applyFill="1" applyBorder="1" applyAlignment="1">
      <alignment/>
    </xf>
    <xf numFmtId="164" fontId="14" fillId="2" borderId="0" xfId="0" applyNumberFormat="1" applyFont="1" applyFill="1" applyBorder="1" applyAlignment="1">
      <alignment/>
    </xf>
    <xf numFmtId="164" fontId="17" fillId="2" borderId="7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/>
    </xf>
    <xf numFmtId="164" fontId="15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64" fontId="11" fillId="4" borderId="21" xfId="0" applyNumberFormat="1" applyFont="1" applyFill="1" applyBorder="1" applyAlignment="1">
      <alignment horizontal="center"/>
    </xf>
    <xf numFmtId="164" fontId="11" fillId="4" borderId="20" xfId="0" applyNumberFormat="1" applyFont="1" applyFill="1" applyBorder="1" applyAlignment="1">
      <alignment horizontal="center"/>
    </xf>
    <xf numFmtId="164" fontId="15" fillId="4" borderId="22" xfId="0" applyNumberFormat="1" applyFont="1" applyFill="1" applyBorder="1" applyAlignment="1">
      <alignment/>
    </xf>
    <xf numFmtId="164" fontId="15" fillId="4" borderId="2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7" fontId="11" fillId="4" borderId="20" xfId="0" applyNumberFormat="1" applyFont="1" applyFill="1" applyBorder="1" applyAlignment="1">
      <alignment/>
    </xf>
    <xf numFmtId="164" fontId="11" fillId="4" borderId="23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 horizontal="center"/>
    </xf>
    <xf numFmtId="164" fontId="11" fillId="4" borderId="24" xfId="0" applyNumberFormat="1" applyFont="1" applyFill="1" applyBorder="1" applyAlignment="1">
      <alignment horizontal="center"/>
    </xf>
    <xf numFmtId="164" fontId="11" fillId="4" borderId="25" xfId="0" applyNumberFormat="1" applyFont="1" applyFill="1" applyBorder="1" applyAlignment="1">
      <alignment/>
    </xf>
    <xf numFmtId="164" fontId="11" fillId="4" borderId="24" xfId="0" applyNumberFormat="1" applyFont="1" applyFill="1" applyBorder="1" applyAlignment="1">
      <alignment/>
    </xf>
    <xf numFmtId="164" fontId="11" fillId="4" borderId="26" xfId="0" applyNumberFormat="1" applyFont="1" applyFill="1" applyBorder="1" applyAlignment="1">
      <alignment/>
    </xf>
    <xf numFmtId="167" fontId="11" fillId="4" borderId="12" xfId="0" applyNumberFormat="1" applyFont="1" applyFill="1" applyBorder="1" applyAlignment="1">
      <alignment/>
    </xf>
    <xf numFmtId="167" fontId="11" fillId="4" borderId="14" xfId="0" applyNumberFormat="1" applyFont="1" applyFill="1" applyBorder="1" applyAlignment="1">
      <alignment/>
    </xf>
    <xf numFmtId="169" fontId="17" fillId="2" borderId="19" xfId="0" applyNumberFormat="1" applyFont="1" applyFill="1" applyBorder="1" applyAlignment="1">
      <alignment/>
    </xf>
    <xf numFmtId="164" fontId="23" fillId="2" borderId="8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164" fontId="15" fillId="4" borderId="8" xfId="0" applyNumberFormat="1" applyFont="1" applyFill="1" applyBorder="1" applyAlignment="1">
      <alignment/>
    </xf>
    <xf numFmtId="164" fontId="15" fillId="4" borderId="7" xfId="0" applyNumberFormat="1" applyFont="1" applyFill="1" applyBorder="1" applyAlignment="1">
      <alignment/>
    </xf>
    <xf numFmtId="169" fontId="11" fillId="4" borderId="0" xfId="0" applyNumberFormat="1" applyFont="1" applyFill="1" applyBorder="1" applyAlignment="1">
      <alignment/>
    </xf>
    <xf numFmtId="167" fontId="11" fillId="4" borderId="7" xfId="0" applyNumberFormat="1" applyFont="1" applyFill="1" applyBorder="1" applyAlignment="1">
      <alignment/>
    </xf>
    <xf numFmtId="164" fontId="11" fillId="4" borderId="15" xfId="0" applyNumberFormat="1" applyFont="1" applyFill="1" applyBorder="1" applyAlignment="1">
      <alignment/>
    </xf>
    <xf numFmtId="164" fontId="11" fillId="7" borderId="16" xfId="0" applyNumberFormat="1" applyFont="1" applyFill="1" applyBorder="1" applyAlignment="1">
      <alignment horizontal="center"/>
    </xf>
    <xf numFmtId="164" fontId="11" fillId="7" borderId="12" xfId="0" applyNumberFormat="1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/>
    </xf>
    <xf numFmtId="164" fontId="12" fillId="7" borderId="8" xfId="0" applyNumberFormat="1" applyFont="1" applyFill="1" applyBorder="1" applyAlignment="1">
      <alignment/>
    </xf>
    <xf numFmtId="164" fontId="12" fillId="7" borderId="12" xfId="0" applyNumberFormat="1" applyFont="1" applyFill="1" applyBorder="1" applyAlignment="1">
      <alignment/>
    </xf>
    <xf numFmtId="164" fontId="12" fillId="7" borderId="13" xfId="0" applyNumberFormat="1" applyFont="1" applyFill="1" applyBorder="1" applyAlignment="1">
      <alignment/>
    </xf>
    <xf numFmtId="164" fontId="12" fillId="2" borderId="12" xfId="0" applyNumberFormat="1" applyFont="1" applyFill="1" applyBorder="1" applyAlignment="1">
      <alignment/>
    </xf>
    <xf numFmtId="164" fontId="11" fillId="6" borderId="7" xfId="0" applyNumberFormat="1" applyFont="1" applyFill="1" applyBorder="1" applyAlignment="1">
      <alignment/>
    </xf>
    <xf numFmtId="164" fontId="11" fillId="2" borderId="7" xfId="0" applyNumberFormat="1" applyFont="1" applyFill="1" applyBorder="1" applyAlignment="1">
      <alignment/>
    </xf>
    <xf numFmtId="164" fontId="14" fillId="2" borderId="9" xfId="0" applyNumberFormat="1" applyFont="1" applyFill="1" applyBorder="1" applyAlignment="1">
      <alignment/>
    </xf>
    <xf numFmtId="164" fontId="17" fillId="2" borderId="27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/>
    </xf>
    <xf numFmtId="164" fontId="12" fillId="4" borderId="13" xfId="0" applyNumberFormat="1" applyFont="1" applyFill="1" applyBorder="1" applyAlignment="1">
      <alignment/>
    </xf>
    <xf numFmtId="164" fontId="12" fillId="4" borderId="12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/>
    </xf>
    <xf numFmtId="164" fontId="14" fillId="2" borderId="7" xfId="0" applyNumberFormat="1" applyFont="1" applyFill="1" applyBorder="1" applyAlignment="1">
      <alignment horizontal="center"/>
    </xf>
    <xf numFmtId="164" fontId="11" fillId="4" borderId="17" xfId="0" applyNumberFormat="1" applyFont="1" applyFill="1" applyBorder="1" applyAlignment="1">
      <alignment/>
    </xf>
    <xf numFmtId="164" fontId="11" fillId="2" borderId="27" xfId="0" applyNumberFormat="1" applyFont="1" applyFill="1" applyBorder="1" applyAlignment="1">
      <alignment horizontal="center"/>
    </xf>
    <xf numFmtId="164" fontId="14" fillId="2" borderId="20" xfId="0" applyNumberFormat="1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/>
    </xf>
    <xf numFmtId="164" fontId="11" fillId="2" borderId="8" xfId="0" applyNumberFormat="1" applyFont="1" applyFill="1" applyBorder="1" applyAlignment="1">
      <alignment/>
    </xf>
    <xf numFmtId="164" fontId="12" fillId="2" borderId="2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4" fontId="11" fillId="2" borderId="21" xfId="0" applyNumberFormat="1" applyFont="1" applyFill="1" applyBorder="1" applyAlignment="1">
      <alignment horizontal="center"/>
    </xf>
    <xf numFmtId="164" fontId="11" fillId="2" borderId="20" xfId="0" applyNumberFormat="1" applyFont="1" applyFill="1" applyBorder="1" applyAlignment="1">
      <alignment horizontal="center"/>
    </xf>
    <xf numFmtId="164" fontId="11" fillId="2" borderId="22" xfId="0" applyNumberFormat="1" applyFont="1" applyFill="1" applyBorder="1" applyAlignment="1">
      <alignment horizontal="center"/>
    </xf>
    <xf numFmtId="164" fontId="14" fillId="2" borderId="22" xfId="0" applyNumberFormat="1" applyFont="1" applyFill="1" applyBorder="1" applyAlignment="1">
      <alignment/>
    </xf>
    <xf numFmtId="164" fontId="14" fillId="2" borderId="23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 horizontal="center"/>
    </xf>
    <xf numFmtId="164" fontId="11" fillId="7" borderId="10" xfId="0" applyNumberFormat="1" applyFont="1" applyFill="1" applyBorder="1" applyAlignment="1">
      <alignment horizontal="center"/>
    </xf>
    <xf numFmtId="164" fontId="11" fillId="7" borderId="24" xfId="0" applyNumberFormat="1" applyFont="1" applyFill="1" applyBorder="1" applyAlignment="1">
      <alignment horizontal="center"/>
    </xf>
    <xf numFmtId="164" fontId="11" fillId="7" borderId="25" xfId="0" applyNumberFormat="1" applyFont="1" applyFill="1" applyBorder="1" applyAlignment="1">
      <alignment/>
    </xf>
    <xf numFmtId="164" fontId="11" fillId="7" borderId="24" xfId="0" applyNumberFormat="1" applyFont="1" applyFill="1" applyBorder="1" applyAlignment="1">
      <alignment/>
    </xf>
    <xf numFmtId="164" fontId="11" fillId="2" borderId="24" xfId="0" applyNumberFormat="1" applyFont="1" applyFill="1" applyBorder="1" applyAlignment="1">
      <alignment/>
    </xf>
    <xf numFmtId="169" fontId="11" fillId="6" borderId="28" xfId="0" applyNumberFormat="1" applyFont="1" applyFill="1" applyBorder="1" applyAlignment="1">
      <alignment/>
    </xf>
    <xf numFmtId="164" fontId="11" fillId="6" borderId="29" xfId="0" applyNumberFormat="1" applyFont="1" applyFill="1" applyBorder="1" applyAlignment="1">
      <alignment/>
    </xf>
    <xf numFmtId="169" fontId="11" fillId="2" borderId="30" xfId="0" applyNumberFormat="1" applyFont="1" applyFill="1" applyBorder="1" applyAlignment="1">
      <alignment/>
    </xf>
    <xf numFmtId="164" fontId="11" fillId="2" borderId="29" xfId="0" applyNumberFormat="1" applyFont="1" applyFill="1" applyBorder="1" applyAlignment="1">
      <alignment/>
    </xf>
    <xf numFmtId="169" fontId="11" fillId="2" borderId="9" xfId="0" applyNumberFormat="1" applyFont="1" applyFill="1" applyBorder="1" applyAlignment="1">
      <alignment/>
    </xf>
    <xf numFmtId="164" fontId="14" fillId="2" borderId="7" xfId="20" applyNumberFormat="1" applyFont="1" applyFill="1" applyBorder="1">
      <alignment/>
      <protection/>
    </xf>
    <xf numFmtId="164" fontId="17" fillId="2" borderId="7" xfId="20" applyNumberFormat="1" applyFont="1" applyFill="1" applyBorder="1">
      <alignment/>
      <protection/>
    </xf>
    <xf numFmtId="164" fontId="17" fillId="2" borderId="31" xfId="0" applyNumberFormat="1" applyFont="1" applyFill="1" applyBorder="1" applyAlignment="1">
      <alignment horizontal="center"/>
    </xf>
    <xf numFmtId="164" fontId="17" fillId="2" borderId="32" xfId="0" applyNumberFormat="1" applyFont="1" applyFill="1" applyBorder="1" applyAlignment="1">
      <alignment horizontal="center"/>
    </xf>
    <xf numFmtId="164" fontId="15" fillId="2" borderId="32" xfId="0" applyNumberFormat="1" applyFont="1" applyFill="1" applyBorder="1" applyAlignment="1">
      <alignment/>
    </xf>
    <xf numFmtId="164" fontId="15" fillId="2" borderId="33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 horizontal="center"/>
    </xf>
    <xf numFmtId="164" fontId="12" fillId="4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4" fontId="11" fillId="4" borderId="34" xfId="0" applyNumberFormat="1" applyFont="1" applyFill="1" applyBorder="1" applyAlignment="1">
      <alignment/>
    </xf>
    <xf numFmtId="166" fontId="11" fillId="2" borderId="0" xfId="0" applyNumberFormat="1" applyFont="1" applyFill="1" applyBorder="1" applyAlignment="1">
      <alignment horizontal="center"/>
    </xf>
    <xf numFmtId="164" fontId="17" fillId="2" borderId="35" xfId="0" applyNumberFormat="1" applyFont="1" applyFill="1" applyBorder="1" applyAlignment="1">
      <alignment horizontal="center"/>
    </xf>
    <xf numFmtId="164" fontId="15" fillId="2" borderId="35" xfId="0" applyNumberFormat="1" applyFont="1" applyFill="1" applyBorder="1" applyAlignment="1">
      <alignment/>
    </xf>
    <xf numFmtId="169" fontId="17" fillId="2" borderId="35" xfId="0" applyNumberFormat="1" applyFont="1" applyFill="1" applyBorder="1" applyAlignment="1">
      <alignment/>
    </xf>
    <xf numFmtId="164" fontId="17" fillId="2" borderId="32" xfId="0" applyNumberFormat="1" applyFont="1" applyFill="1" applyBorder="1" applyAlignment="1">
      <alignment/>
    </xf>
    <xf numFmtId="164" fontId="17" fillId="2" borderId="36" xfId="0" applyNumberFormat="1" applyFont="1" applyFill="1" applyBorder="1" applyAlignment="1">
      <alignment/>
    </xf>
    <xf numFmtId="164" fontId="17" fillId="3" borderId="37" xfId="0" applyNumberFormat="1" applyFont="1" applyFill="1" applyBorder="1" applyAlignment="1">
      <alignment/>
    </xf>
    <xf numFmtId="164" fontId="17" fillId="3" borderId="38" xfId="0" applyNumberFormat="1" applyFont="1" applyFill="1" applyBorder="1" applyAlignment="1">
      <alignment/>
    </xf>
    <xf numFmtId="164" fontId="15" fillId="3" borderId="4" xfId="0" applyNumberFormat="1" applyFont="1" applyFill="1" applyBorder="1" applyAlignment="1">
      <alignment/>
    </xf>
    <xf numFmtId="164" fontId="15" fillId="3" borderId="2" xfId="0" applyNumberFormat="1" applyFont="1" applyFill="1" applyBorder="1" applyAlignment="1">
      <alignment/>
    </xf>
    <xf numFmtId="164" fontId="15" fillId="3" borderId="3" xfId="0" applyNumberFormat="1" applyFont="1" applyFill="1" applyBorder="1" applyAlignment="1">
      <alignment/>
    </xf>
    <xf numFmtId="164" fontId="15" fillId="3" borderId="39" xfId="0" applyNumberFormat="1" applyFont="1" applyFill="1" applyBorder="1" applyAlignment="1">
      <alignment/>
    </xf>
    <xf numFmtId="164" fontId="15" fillId="3" borderId="40" xfId="0" applyNumberFormat="1" applyFont="1" applyFill="1" applyBorder="1" applyAlignment="1">
      <alignment/>
    </xf>
    <xf numFmtId="169" fontId="11" fillId="3" borderId="5" xfId="0" applyNumberFormat="1" applyFont="1" applyFill="1" applyBorder="1" applyAlignment="1">
      <alignment/>
    </xf>
    <xf numFmtId="167" fontId="11" fillId="3" borderId="40" xfId="0" applyNumberFormat="1" applyFont="1" applyFill="1" applyBorder="1" applyAlignment="1">
      <alignment/>
    </xf>
    <xf numFmtId="164" fontId="11" fillId="3" borderId="40" xfId="0" applyNumberFormat="1" applyFont="1" applyFill="1" applyBorder="1" applyAlignment="1">
      <alignment/>
    </xf>
    <xf numFmtId="164" fontId="24" fillId="3" borderId="41" xfId="0" applyNumberFormat="1" applyFont="1" applyFill="1" applyBorder="1" applyAlignment="1">
      <alignment/>
    </xf>
    <xf numFmtId="164" fontId="25" fillId="3" borderId="35" xfId="0" applyNumberFormat="1" applyFont="1" applyFill="1" applyBorder="1" applyAlignment="1">
      <alignment/>
    </xf>
    <xf numFmtId="164" fontId="25" fillId="3" borderId="33" xfId="0" applyNumberFormat="1" applyFont="1" applyFill="1" applyBorder="1" applyAlignment="1">
      <alignment/>
    </xf>
    <xf numFmtId="164" fontId="25" fillId="3" borderId="32" xfId="0" applyNumberFormat="1" applyFont="1" applyFill="1" applyBorder="1" applyAlignment="1">
      <alignment/>
    </xf>
    <xf numFmtId="164" fontId="25" fillId="3" borderId="42" xfId="0" applyNumberFormat="1" applyFont="1" applyFill="1" applyBorder="1" applyAlignment="1">
      <alignment/>
    </xf>
    <xf numFmtId="164" fontId="25" fillId="3" borderId="43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0"/>
  <sheetViews>
    <sheetView tabSelected="1" zoomScale="130" zoomScaleNormal="130" workbookViewId="0" topLeftCell="A135">
      <selection activeCell="Q117" sqref="Q117"/>
    </sheetView>
  </sheetViews>
  <sheetFormatPr defaultColWidth="12.796875" defaultRowHeight="15"/>
  <cols>
    <col min="1" max="1" width="5.8984375" style="1" customWidth="1"/>
    <col min="2" max="2" width="6.5" style="1" customWidth="1"/>
    <col min="3" max="3" width="6.19921875" style="1" customWidth="1"/>
    <col min="4" max="4" width="46.8984375" style="1" customWidth="1"/>
    <col min="5" max="11" width="0" style="1" hidden="1" customWidth="1"/>
    <col min="12" max="12" width="9.296875" style="1" customWidth="1"/>
    <col min="13" max="13" width="0" style="1" hidden="1" customWidth="1"/>
    <col min="14" max="14" width="8.796875" style="1" customWidth="1"/>
    <col min="15" max="15" width="9" style="1" customWidth="1"/>
    <col min="16" max="16384" width="12.59765625" style="1" customWidth="1"/>
  </cols>
  <sheetData>
    <row r="1" spans="1:15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</row>
    <row r="3" spans="1:8" ht="15">
      <c r="A3" s="5" t="s">
        <v>1</v>
      </c>
      <c r="B3" s="5"/>
      <c r="C3" s="5"/>
      <c r="D3" s="5"/>
      <c r="E3" s="6"/>
      <c r="F3" s="6"/>
      <c r="G3" s="6"/>
      <c r="H3" s="6"/>
    </row>
    <row r="4" spans="1:8" ht="15">
      <c r="A4" s="5" t="s">
        <v>2</v>
      </c>
      <c r="B4" s="5"/>
      <c r="C4" s="5"/>
      <c r="D4" s="5"/>
      <c r="E4" s="6"/>
      <c r="F4" s="6"/>
      <c r="G4" s="6"/>
      <c r="H4" s="6"/>
    </row>
    <row r="5" spans="1:10" ht="15">
      <c r="A5" s="7"/>
      <c r="B5" s="7"/>
      <c r="C5" s="8"/>
      <c r="D5" s="9"/>
      <c r="E5" s="10"/>
      <c r="F5" s="10"/>
      <c r="G5" s="10"/>
      <c r="H5" s="11"/>
      <c r="I5" s="12"/>
      <c r="J5" s="12"/>
    </row>
    <row r="6" spans="1:15" ht="15">
      <c r="A6" s="13" t="s">
        <v>3</v>
      </c>
      <c r="B6" s="14"/>
      <c r="C6" s="14"/>
      <c r="D6" s="15"/>
      <c r="E6" s="16" t="s">
        <v>4</v>
      </c>
      <c r="F6" s="16" t="s">
        <v>5</v>
      </c>
      <c r="G6" s="16" t="s">
        <v>6</v>
      </c>
      <c r="H6" s="17" t="s">
        <v>7</v>
      </c>
      <c r="I6" s="16" t="s">
        <v>5</v>
      </c>
      <c r="J6" s="16" t="s">
        <v>6</v>
      </c>
      <c r="K6" s="16" t="s">
        <v>7</v>
      </c>
      <c r="L6" s="17" t="s">
        <v>7</v>
      </c>
      <c r="M6" s="18" t="s">
        <v>8</v>
      </c>
      <c r="N6" s="17" t="s">
        <v>9</v>
      </c>
      <c r="O6" s="19" t="s">
        <v>7</v>
      </c>
    </row>
    <row r="7" spans="1:17" ht="15">
      <c r="A7" s="20"/>
      <c r="B7" s="21" t="s">
        <v>10</v>
      </c>
      <c r="C7" s="22"/>
      <c r="D7" s="22" t="s">
        <v>11</v>
      </c>
      <c r="E7" s="23" t="s">
        <v>12</v>
      </c>
      <c r="F7" s="23" t="s">
        <v>13</v>
      </c>
      <c r="G7" s="23" t="s">
        <v>13</v>
      </c>
      <c r="H7" s="24" t="s">
        <v>14</v>
      </c>
      <c r="I7" s="23" t="s">
        <v>13</v>
      </c>
      <c r="J7" s="23" t="s">
        <v>13</v>
      </c>
      <c r="K7" s="23" t="s">
        <v>15</v>
      </c>
      <c r="L7" s="24" t="s">
        <v>16</v>
      </c>
      <c r="M7" s="25" t="s">
        <v>17</v>
      </c>
      <c r="N7" s="26" t="s">
        <v>18</v>
      </c>
      <c r="O7" s="27" t="s">
        <v>19</v>
      </c>
      <c r="Q7" s="1" t="s">
        <v>20</v>
      </c>
    </row>
    <row r="8" spans="1:15" ht="15">
      <c r="A8" s="28"/>
      <c r="B8" s="22"/>
      <c r="C8" s="29" t="s">
        <v>21</v>
      </c>
      <c r="D8" s="30"/>
      <c r="E8" s="31"/>
      <c r="F8" s="31"/>
      <c r="G8" s="31"/>
      <c r="H8" s="24" t="s">
        <v>22</v>
      </c>
      <c r="I8" s="31"/>
      <c r="J8" s="31"/>
      <c r="K8" s="23" t="s">
        <v>23</v>
      </c>
      <c r="L8" s="26" t="s">
        <v>24</v>
      </c>
      <c r="M8" s="32"/>
      <c r="N8" s="24"/>
      <c r="O8" s="33" t="s">
        <v>25</v>
      </c>
    </row>
    <row r="9" spans="1:15" ht="15">
      <c r="A9" s="34" t="s">
        <v>26</v>
      </c>
      <c r="B9" s="35" t="s">
        <v>27</v>
      </c>
      <c r="C9" s="35"/>
      <c r="D9" s="35"/>
      <c r="E9" s="36">
        <f>SUM(E10+E14)</f>
        <v>51000</v>
      </c>
      <c r="F9" s="37">
        <v>0</v>
      </c>
      <c r="G9" s="36">
        <v>0</v>
      </c>
      <c r="H9" s="37" t="e">
        <f>SUM(H10+H14)</f>
        <v>#REF!</v>
      </c>
      <c r="I9" s="37" t="e">
        <f>SUM(I10+I14)</f>
        <v>#REF!</v>
      </c>
      <c r="J9" s="37" t="e">
        <f>SUM(J10+J14)</f>
        <v>#REF!</v>
      </c>
      <c r="K9" s="36" t="e">
        <f>SUM(K10+K14)</f>
        <v>#REF!</v>
      </c>
      <c r="L9" s="37">
        <f>SUM(L10+L14)</f>
        <v>131000</v>
      </c>
      <c r="M9" s="37">
        <f>SUM(M10+M14)</f>
        <v>11001.2</v>
      </c>
      <c r="N9" s="37">
        <f>SUM(N10+N14)</f>
        <v>0</v>
      </c>
      <c r="O9" s="38">
        <f>SUM(O10+O14)</f>
        <v>131000</v>
      </c>
    </row>
    <row r="10" spans="1:15" ht="15">
      <c r="A10" s="39"/>
      <c r="B10" s="40" t="s">
        <v>28</v>
      </c>
      <c r="C10" s="41"/>
      <c r="D10" s="42" t="s">
        <v>29</v>
      </c>
      <c r="E10" s="42">
        <v>11000</v>
      </c>
      <c r="F10" s="42">
        <v>0</v>
      </c>
      <c r="G10" s="42">
        <v>0</v>
      </c>
      <c r="H10" s="43">
        <v>11000</v>
      </c>
      <c r="I10" s="42">
        <v>0</v>
      </c>
      <c r="J10" s="42">
        <v>0</v>
      </c>
      <c r="K10" s="42">
        <v>11000</v>
      </c>
      <c r="L10" s="43">
        <v>11000</v>
      </c>
      <c r="M10" s="43">
        <v>11000</v>
      </c>
      <c r="N10" s="44">
        <v>0</v>
      </c>
      <c r="O10" s="45">
        <v>11000</v>
      </c>
    </row>
    <row r="11" spans="1:15" ht="15">
      <c r="A11" s="46"/>
      <c r="B11" s="47"/>
      <c r="C11" s="48" t="s">
        <v>30</v>
      </c>
      <c r="D11" s="49" t="s">
        <v>31</v>
      </c>
      <c r="E11" s="49"/>
      <c r="F11" s="49"/>
      <c r="G11" s="49"/>
      <c r="H11" s="50"/>
      <c r="I11" s="49"/>
      <c r="J11" s="49"/>
      <c r="K11" s="49"/>
      <c r="L11" s="50"/>
      <c r="M11" s="51"/>
      <c r="N11" s="52"/>
      <c r="O11" s="53"/>
    </row>
    <row r="12" spans="1:15" ht="15">
      <c r="A12" s="46"/>
      <c r="B12" s="47"/>
      <c r="C12" s="54"/>
      <c r="D12" s="49" t="s">
        <v>32</v>
      </c>
      <c r="E12" s="49"/>
      <c r="F12" s="49"/>
      <c r="G12" s="49"/>
      <c r="H12" s="50"/>
      <c r="I12" s="49"/>
      <c r="J12" s="49"/>
      <c r="K12" s="49"/>
      <c r="L12" s="50"/>
      <c r="M12" s="51"/>
      <c r="N12" s="52"/>
      <c r="O12" s="53"/>
    </row>
    <row r="13" spans="1:15" ht="15">
      <c r="A13" s="46"/>
      <c r="B13" s="47"/>
      <c r="C13" s="54"/>
      <c r="D13" s="49" t="s">
        <v>33</v>
      </c>
      <c r="E13" s="49">
        <v>11000</v>
      </c>
      <c r="F13" s="49">
        <v>0</v>
      </c>
      <c r="G13" s="49">
        <v>0</v>
      </c>
      <c r="H13" s="50">
        <v>11000</v>
      </c>
      <c r="I13" s="49">
        <v>0</v>
      </c>
      <c r="J13" s="49">
        <v>0</v>
      </c>
      <c r="K13" s="49">
        <v>11000</v>
      </c>
      <c r="L13" s="50" t="s">
        <v>34</v>
      </c>
      <c r="M13" s="51">
        <f>L13/K13</f>
        <v>0</v>
      </c>
      <c r="N13" s="52"/>
      <c r="O13" s="53"/>
    </row>
    <row r="14" spans="1:15" ht="15">
      <c r="A14" s="46"/>
      <c r="B14" s="55">
        <v>60016</v>
      </c>
      <c r="C14" s="54"/>
      <c r="D14" s="56" t="s">
        <v>35</v>
      </c>
      <c r="E14" s="56">
        <v>40000</v>
      </c>
      <c r="F14" s="56">
        <v>0</v>
      </c>
      <c r="G14" s="56">
        <v>0</v>
      </c>
      <c r="H14" s="57" t="e">
        <f>#REF!+H16+#REF!+#REF!+#REF!</f>
        <v>#REF!</v>
      </c>
      <c r="I14" s="57" t="e">
        <f>#REF!+I16+#REF!+#REF!+#REF!</f>
        <v>#REF!</v>
      </c>
      <c r="J14" s="57" t="e">
        <f>#REF!+J16+#REF!+#REF!+#REF!</f>
        <v>#REF!</v>
      </c>
      <c r="K14" s="56" t="e">
        <f>#REF!+K16+#REF!+#REF!+#REF!</f>
        <v>#REF!</v>
      </c>
      <c r="L14" s="57">
        <f>L16</f>
        <v>120000</v>
      </c>
      <c r="M14" s="57">
        <f>M16</f>
        <v>1.2</v>
      </c>
      <c r="N14" s="58">
        <f>N16</f>
        <v>0</v>
      </c>
      <c r="O14" s="59">
        <f>O16</f>
        <v>120000</v>
      </c>
    </row>
    <row r="15" spans="1:15" ht="15">
      <c r="A15" s="46"/>
      <c r="B15" s="47"/>
      <c r="C15" s="54" t="s">
        <v>36</v>
      </c>
      <c r="D15" s="49" t="s">
        <v>37</v>
      </c>
      <c r="E15" s="49"/>
      <c r="F15" s="49"/>
      <c r="G15" s="49"/>
      <c r="H15" s="50"/>
      <c r="I15" s="49"/>
      <c r="J15" s="49"/>
      <c r="K15" s="49"/>
      <c r="L15" s="50"/>
      <c r="M15" s="51"/>
      <c r="N15" s="52"/>
      <c r="O15" s="53"/>
    </row>
    <row r="16" spans="1:15" ht="15">
      <c r="A16" s="46"/>
      <c r="B16" s="47"/>
      <c r="C16" s="54"/>
      <c r="D16" s="49" t="s">
        <v>38</v>
      </c>
      <c r="E16" s="49"/>
      <c r="F16" s="49"/>
      <c r="G16" s="49"/>
      <c r="H16" s="50">
        <v>0</v>
      </c>
      <c r="I16" s="49">
        <v>100000</v>
      </c>
      <c r="J16" s="49">
        <v>0</v>
      </c>
      <c r="K16" s="49">
        <v>100000</v>
      </c>
      <c r="L16" s="50">
        <v>120000</v>
      </c>
      <c r="M16" s="51">
        <f>L16/K16</f>
        <v>1.2</v>
      </c>
      <c r="N16" s="60">
        <v>0</v>
      </c>
      <c r="O16" s="61">
        <f>L16+N16</f>
        <v>120000</v>
      </c>
    </row>
    <row r="17" spans="1:15" ht="15">
      <c r="A17" s="62" t="s">
        <v>39</v>
      </c>
      <c r="B17" s="35" t="s">
        <v>40</v>
      </c>
      <c r="C17" s="35"/>
      <c r="D17" s="35"/>
      <c r="E17" s="36">
        <f>E18</f>
        <v>4904575</v>
      </c>
      <c r="F17" s="36">
        <v>0</v>
      </c>
      <c r="G17" s="36">
        <v>0</v>
      </c>
      <c r="H17" s="37">
        <f>H18</f>
        <v>4904575</v>
      </c>
      <c r="I17" s="37">
        <f>I18</f>
        <v>0</v>
      </c>
      <c r="J17" s="37">
        <f>J18</f>
        <v>2859575</v>
      </c>
      <c r="K17" s="36" t="e">
        <f>K18</f>
        <v>#REF!</v>
      </c>
      <c r="L17" s="37">
        <f>L18</f>
        <v>5292000</v>
      </c>
      <c r="M17" s="37">
        <f>M18</f>
        <v>5.756783216783218</v>
      </c>
      <c r="N17" s="37">
        <f>N18</f>
        <v>0</v>
      </c>
      <c r="O17" s="38">
        <f>O18</f>
        <v>5292000</v>
      </c>
    </row>
    <row r="18" spans="1:15" ht="15">
      <c r="A18" s="39"/>
      <c r="B18" s="40" t="s">
        <v>41</v>
      </c>
      <c r="C18" s="63"/>
      <c r="D18" s="42" t="s">
        <v>42</v>
      </c>
      <c r="E18" s="42">
        <f>SUM(E19:E23)</f>
        <v>4904575</v>
      </c>
      <c r="F18" s="42">
        <v>0</v>
      </c>
      <c r="G18" s="42">
        <v>0</v>
      </c>
      <c r="H18" s="43">
        <f>SUM(H19:H23)</f>
        <v>4904575</v>
      </c>
      <c r="I18" s="43">
        <f>SUM(I19:I24)</f>
        <v>0</v>
      </c>
      <c r="J18" s="43">
        <f>SUM(J19:J24)</f>
        <v>2859575</v>
      </c>
      <c r="K18" s="42" t="e">
        <f>SUM(K19:K23)+#REF!</f>
        <v>#REF!</v>
      </c>
      <c r="L18" s="43">
        <f>L19+L22+L23</f>
        <v>5292000</v>
      </c>
      <c r="M18" s="43">
        <f>M19+M22+M23</f>
        <v>5.756783216783218</v>
      </c>
      <c r="N18" s="43">
        <f>N19+N22+N23</f>
        <v>0</v>
      </c>
      <c r="O18" s="45">
        <f>O19+O22+O23</f>
        <v>5292000</v>
      </c>
    </row>
    <row r="19" spans="1:15" ht="15">
      <c r="A19" s="64"/>
      <c r="B19" s="65"/>
      <c r="C19" s="66" t="s">
        <v>43</v>
      </c>
      <c r="D19" s="49" t="s">
        <v>44</v>
      </c>
      <c r="E19" s="49">
        <v>550000</v>
      </c>
      <c r="F19" s="49">
        <v>0</v>
      </c>
      <c r="G19" s="49">
        <v>0</v>
      </c>
      <c r="H19" s="50">
        <v>550000</v>
      </c>
      <c r="I19" s="49">
        <v>0</v>
      </c>
      <c r="J19" s="49">
        <v>0</v>
      </c>
      <c r="K19" s="49">
        <v>550000</v>
      </c>
      <c r="L19" s="50">
        <v>610000</v>
      </c>
      <c r="M19" s="67">
        <f>L19/K19</f>
        <v>1.1090909090909091</v>
      </c>
      <c r="N19" s="60">
        <v>0</v>
      </c>
      <c r="O19" s="61">
        <f>L19+N19</f>
        <v>610000</v>
      </c>
    </row>
    <row r="20" spans="1:15" ht="15">
      <c r="A20" s="64"/>
      <c r="B20" s="65"/>
      <c r="C20" s="66" t="s">
        <v>45</v>
      </c>
      <c r="D20" s="49" t="s">
        <v>46</v>
      </c>
      <c r="E20" s="49"/>
      <c r="F20" s="49"/>
      <c r="G20" s="49"/>
      <c r="H20" s="50"/>
      <c r="I20" s="49"/>
      <c r="J20" s="49"/>
      <c r="K20" s="49"/>
      <c r="L20" s="50"/>
      <c r="M20" s="67"/>
      <c r="N20" s="60"/>
      <c r="O20" s="61"/>
    </row>
    <row r="21" spans="1:15" ht="15">
      <c r="A21" s="64"/>
      <c r="B21" s="65"/>
      <c r="C21" s="66"/>
      <c r="D21" s="49" t="s">
        <v>47</v>
      </c>
      <c r="E21" s="49"/>
      <c r="F21" s="49"/>
      <c r="G21" s="49"/>
      <c r="H21" s="50"/>
      <c r="I21" s="49"/>
      <c r="J21" s="49"/>
      <c r="K21" s="49"/>
      <c r="L21" s="50"/>
      <c r="M21" s="67"/>
      <c r="N21" s="60"/>
      <c r="O21" s="61"/>
    </row>
    <row r="22" spans="1:15" ht="15">
      <c r="A22" s="64"/>
      <c r="B22" s="65"/>
      <c r="C22" s="66"/>
      <c r="D22" s="68" t="s">
        <v>48</v>
      </c>
      <c r="E22" s="49">
        <v>195000</v>
      </c>
      <c r="F22" s="49">
        <v>0</v>
      </c>
      <c r="G22" s="49">
        <v>0</v>
      </c>
      <c r="H22" s="50">
        <v>195000</v>
      </c>
      <c r="I22" s="49">
        <v>0</v>
      </c>
      <c r="J22" s="49">
        <v>0</v>
      </c>
      <c r="K22" s="49">
        <v>195000</v>
      </c>
      <c r="L22" s="50">
        <v>240000</v>
      </c>
      <c r="M22" s="67">
        <f>L22/K22</f>
        <v>1.2307692307692308</v>
      </c>
      <c r="N22" s="60">
        <v>0</v>
      </c>
      <c r="O22" s="61">
        <f>L22+N22</f>
        <v>240000</v>
      </c>
    </row>
    <row r="23" spans="1:17" ht="15">
      <c r="A23" s="64"/>
      <c r="B23" s="65"/>
      <c r="C23" s="66" t="s">
        <v>49</v>
      </c>
      <c r="D23" s="49" t="s">
        <v>50</v>
      </c>
      <c r="E23" s="49">
        <f>5500000-500000-1000000+159575</f>
        <v>4159575</v>
      </c>
      <c r="F23" s="49">
        <v>0</v>
      </c>
      <c r="G23" s="49">
        <v>0</v>
      </c>
      <c r="H23" s="69">
        <f>5500000-500000-1000000+159575</f>
        <v>4159575</v>
      </c>
      <c r="I23" s="70">
        <v>0</v>
      </c>
      <c r="J23" s="70">
        <v>2859575</v>
      </c>
      <c r="K23" s="70">
        <v>1300000</v>
      </c>
      <c r="L23" s="69">
        <v>4442000</v>
      </c>
      <c r="M23" s="67">
        <f>L23/K23</f>
        <v>3.416923076923077</v>
      </c>
      <c r="N23" s="60">
        <v>0</v>
      </c>
      <c r="O23" s="61">
        <f>L23+N23</f>
        <v>4442000</v>
      </c>
      <c r="Q23" s="1" t="s">
        <v>20</v>
      </c>
    </row>
    <row r="24" spans="1:15" ht="15">
      <c r="A24" s="64"/>
      <c r="B24" s="65"/>
      <c r="C24" s="71"/>
      <c r="D24" s="49" t="s">
        <v>51</v>
      </c>
      <c r="E24" s="49"/>
      <c r="F24" s="49"/>
      <c r="G24" s="49"/>
      <c r="H24" s="50"/>
      <c r="I24" s="49"/>
      <c r="J24" s="49"/>
      <c r="K24" s="49"/>
      <c r="L24" s="50"/>
      <c r="M24" s="67"/>
      <c r="N24" s="60"/>
      <c r="O24" s="61"/>
    </row>
    <row r="25" spans="1:15" ht="12.75" hidden="1">
      <c r="A25" s="72">
        <v>710</v>
      </c>
      <c r="B25" s="73" t="s">
        <v>52</v>
      </c>
      <c r="C25" s="73"/>
      <c r="D25" s="73"/>
      <c r="E25" s="74"/>
      <c r="F25" s="74"/>
      <c r="G25" s="74"/>
      <c r="H25" s="75">
        <v>0</v>
      </c>
      <c r="I25" s="75">
        <v>46360</v>
      </c>
      <c r="J25" s="75">
        <v>0</v>
      </c>
      <c r="K25" s="76">
        <v>46360</v>
      </c>
      <c r="L25" s="77">
        <v>0</v>
      </c>
      <c r="M25" s="78">
        <f>L25/K25</f>
        <v>0</v>
      </c>
      <c r="N25" s="79"/>
      <c r="O25" s="80"/>
    </row>
    <row r="26" spans="1:15" ht="12.75" hidden="1">
      <c r="A26" s="64"/>
      <c r="B26" s="41">
        <v>71004</v>
      </c>
      <c r="C26" s="71"/>
      <c r="D26" s="56" t="s">
        <v>53</v>
      </c>
      <c r="E26" s="81"/>
      <c r="F26" s="81"/>
      <c r="G26" s="81"/>
      <c r="H26" s="43">
        <v>0</v>
      </c>
      <c r="I26" s="42">
        <v>46360</v>
      </c>
      <c r="J26" s="42">
        <v>0</v>
      </c>
      <c r="K26" s="42">
        <v>46360</v>
      </c>
      <c r="L26" s="43">
        <v>0</v>
      </c>
      <c r="M26" s="82">
        <f>L26/K26</f>
        <v>0</v>
      </c>
      <c r="N26" s="52"/>
      <c r="O26" s="53"/>
    </row>
    <row r="27" spans="1:15" ht="12.75" hidden="1">
      <c r="A27" s="64"/>
      <c r="B27" s="65"/>
      <c r="C27" s="71" t="s">
        <v>54</v>
      </c>
      <c r="D27" s="49" t="s">
        <v>55</v>
      </c>
      <c r="E27" s="81"/>
      <c r="F27" s="81"/>
      <c r="G27" s="81"/>
      <c r="H27" s="69">
        <v>0</v>
      </c>
      <c r="I27" s="70">
        <v>46360</v>
      </c>
      <c r="J27" s="70"/>
      <c r="K27" s="70">
        <v>46360</v>
      </c>
      <c r="L27" s="69">
        <v>0</v>
      </c>
      <c r="M27" s="83">
        <f>L27/K27</f>
        <v>0</v>
      </c>
      <c r="N27" s="52"/>
      <c r="O27" s="53"/>
    </row>
    <row r="28" spans="1:15" ht="15">
      <c r="A28" s="62">
        <v>710</v>
      </c>
      <c r="B28" s="84" t="s">
        <v>52</v>
      </c>
      <c r="C28" s="84"/>
      <c r="D28" s="84"/>
      <c r="E28" s="85"/>
      <c r="F28" s="85"/>
      <c r="G28" s="85"/>
      <c r="H28" s="37"/>
      <c r="I28" s="36"/>
      <c r="J28" s="36"/>
      <c r="K28" s="36"/>
      <c r="L28" s="37">
        <f>L29</f>
        <v>5490</v>
      </c>
      <c r="M28" s="37">
        <f>M29</f>
        <v>0</v>
      </c>
      <c r="N28" s="37">
        <f>N29</f>
        <v>0</v>
      </c>
      <c r="O28" s="38">
        <f>O29</f>
        <v>5490</v>
      </c>
    </row>
    <row r="29" spans="1:15" ht="15">
      <c r="A29" s="64"/>
      <c r="B29" s="63">
        <v>71004</v>
      </c>
      <c r="C29" s="71"/>
      <c r="D29" s="56" t="s">
        <v>53</v>
      </c>
      <c r="E29" s="86"/>
      <c r="F29" s="86"/>
      <c r="G29" s="86"/>
      <c r="H29" s="43"/>
      <c r="I29" s="42"/>
      <c r="J29" s="42"/>
      <c r="K29" s="42"/>
      <c r="L29" s="43">
        <f>L30</f>
        <v>5490</v>
      </c>
      <c r="M29" s="43">
        <f>M30</f>
        <v>0</v>
      </c>
      <c r="N29" s="43">
        <f>N30</f>
        <v>0</v>
      </c>
      <c r="O29" s="45">
        <f>O30</f>
        <v>5490</v>
      </c>
    </row>
    <row r="30" spans="1:15" ht="15">
      <c r="A30" s="64"/>
      <c r="B30" s="65"/>
      <c r="C30" s="71" t="s">
        <v>54</v>
      </c>
      <c r="D30" s="49" t="s">
        <v>55</v>
      </c>
      <c r="E30" s="81"/>
      <c r="F30" s="81"/>
      <c r="G30" s="81"/>
      <c r="H30" s="69"/>
      <c r="I30" s="70"/>
      <c r="J30" s="70"/>
      <c r="K30" s="70"/>
      <c r="L30" s="69">
        <v>5490</v>
      </c>
      <c r="M30" s="87"/>
      <c r="N30" s="69">
        <v>0</v>
      </c>
      <c r="O30" s="61">
        <f>L30+N30</f>
        <v>5490</v>
      </c>
    </row>
    <row r="31" spans="1:15" ht="15">
      <c r="A31" s="62" t="s">
        <v>56</v>
      </c>
      <c r="B31" s="35" t="s">
        <v>57</v>
      </c>
      <c r="C31" s="35"/>
      <c r="D31" s="35"/>
      <c r="E31" s="36" t="e">
        <f>E32+E37+#REF!</f>
        <v>#REF!</v>
      </c>
      <c r="F31" s="36">
        <v>0</v>
      </c>
      <c r="G31" s="36">
        <v>0</v>
      </c>
      <c r="H31" s="37" t="e">
        <f>H32+H37+#REF!</f>
        <v>#REF!</v>
      </c>
      <c r="I31" s="37" t="e">
        <f>I32+I37+#REF!</f>
        <v>#REF!</v>
      </c>
      <c r="J31" s="37" t="e">
        <f>J32+J37+#REF!</f>
        <v>#REF!</v>
      </c>
      <c r="K31" s="36" t="e">
        <f>K32+K37+#REF!</f>
        <v>#REF!</v>
      </c>
      <c r="L31" s="37">
        <f>L32+L37</f>
        <v>263600</v>
      </c>
      <c r="M31" s="37">
        <f>M32+M37</f>
        <v>3.265618577887382</v>
      </c>
      <c r="N31" s="37">
        <f>N32+N37</f>
        <v>0</v>
      </c>
      <c r="O31" s="38">
        <f>O32+O37</f>
        <v>263600</v>
      </c>
    </row>
    <row r="32" spans="1:15" ht="15">
      <c r="A32" s="39"/>
      <c r="B32" s="40" t="s">
        <v>58</v>
      </c>
      <c r="C32" s="41"/>
      <c r="D32" s="88" t="s">
        <v>59</v>
      </c>
      <c r="E32" s="89">
        <f>SUM(E34:E36)</f>
        <v>249800</v>
      </c>
      <c r="F32" s="42">
        <v>0</v>
      </c>
      <c r="G32" s="42">
        <v>0</v>
      </c>
      <c r="H32" s="43">
        <f>SUM(H34:H36)</f>
        <v>249800</v>
      </c>
      <c r="I32" s="42">
        <v>0</v>
      </c>
      <c r="J32" s="42">
        <v>0</v>
      </c>
      <c r="K32" s="42">
        <f>SUM(K34:K36)</f>
        <v>249800</v>
      </c>
      <c r="L32" s="43">
        <f>SUM(L34:L36)</f>
        <v>253600</v>
      </c>
      <c r="M32" s="43">
        <f>SUM(M34:M36)</f>
        <v>2.015618577887382</v>
      </c>
      <c r="N32" s="43">
        <f>SUM(N34:N36)</f>
        <v>0</v>
      </c>
      <c r="O32" s="45">
        <f>SUM(O34:O36)</f>
        <v>253600</v>
      </c>
    </row>
    <row r="33" spans="1:15" ht="15">
      <c r="A33" s="64"/>
      <c r="B33" s="65"/>
      <c r="C33" s="90" t="s">
        <v>60</v>
      </c>
      <c r="D33" s="50" t="s">
        <v>61</v>
      </c>
      <c r="E33" s="89"/>
      <c r="F33" s="42"/>
      <c r="G33" s="42"/>
      <c r="H33" s="43"/>
      <c r="I33" s="42"/>
      <c r="J33" s="42"/>
      <c r="K33" s="42"/>
      <c r="L33" s="43"/>
      <c r="M33" s="51"/>
      <c r="N33" s="52"/>
      <c r="O33" s="53"/>
    </row>
    <row r="34" spans="1:15" ht="15">
      <c r="A34" s="64"/>
      <c r="B34" s="65"/>
      <c r="C34" s="65"/>
      <c r="D34" s="91" t="s">
        <v>62</v>
      </c>
      <c r="E34" s="92">
        <v>243300</v>
      </c>
      <c r="F34" s="49">
        <v>0</v>
      </c>
      <c r="G34" s="49">
        <v>0</v>
      </c>
      <c r="H34" s="50">
        <v>243300</v>
      </c>
      <c r="I34" s="49">
        <v>0</v>
      </c>
      <c r="J34" s="49">
        <v>0</v>
      </c>
      <c r="K34" s="49">
        <v>243300</v>
      </c>
      <c r="L34" s="50">
        <v>247100</v>
      </c>
      <c r="M34" s="67">
        <f>L34/K34</f>
        <v>1.0156185778873819</v>
      </c>
      <c r="N34" s="60">
        <v>0</v>
      </c>
      <c r="O34" s="61">
        <f>L34+N34</f>
        <v>247100</v>
      </c>
    </row>
    <row r="35" spans="1:15" ht="15">
      <c r="A35" s="64"/>
      <c r="B35" s="65"/>
      <c r="C35" s="90" t="s">
        <v>63</v>
      </c>
      <c r="D35" s="50" t="s">
        <v>64</v>
      </c>
      <c r="E35" s="92"/>
      <c r="F35" s="49"/>
      <c r="G35" s="49"/>
      <c r="H35" s="50"/>
      <c r="I35" s="49"/>
      <c r="J35" s="49"/>
      <c r="K35" s="49"/>
      <c r="L35" s="50"/>
      <c r="M35" s="67"/>
      <c r="N35" s="60"/>
      <c r="O35" s="61"/>
    </row>
    <row r="36" spans="1:16" ht="15">
      <c r="A36" s="64"/>
      <c r="B36" s="65"/>
      <c r="C36" s="65"/>
      <c r="D36" s="50" t="s">
        <v>65</v>
      </c>
      <c r="E36" s="92">
        <v>6500</v>
      </c>
      <c r="F36" s="49">
        <v>0</v>
      </c>
      <c r="G36" s="49">
        <v>0</v>
      </c>
      <c r="H36" s="50">
        <v>6500</v>
      </c>
      <c r="I36" s="49">
        <v>0</v>
      </c>
      <c r="J36" s="49">
        <v>0</v>
      </c>
      <c r="K36" s="49">
        <v>6500</v>
      </c>
      <c r="L36" s="50">
        <v>6500</v>
      </c>
      <c r="M36" s="67">
        <f>L36/K36</f>
        <v>1</v>
      </c>
      <c r="N36" s="60">
        <v>0</v>
      </c>
      <c r="O36" s="61">
        <f>L36+N36</f>
        <v>6500</v>
      </c>
      <c r="P36" s="93"/>
    </row>
    <row r="37" spans="1:15" ht="15">
      <c r="A37" s="39"/>
      <c r="B37" s="40" t="s">
        <v>66</v>
      </c>
      <c r="C37" s="41"/>
      <c r="D37" s="43" t="s">
        <v>67</v>
      </c>
      <c r="E37" s="89">
        <f>SUM(E40:E41)</f>
        <v>7000</v>
      </c>
      <c r="F37" s="42">
        <v>0</v>
      </c>
      <c r="G37" s="42">
        <v>0</v>
      </c>
      <c r="H37" s="43">
        <f>SUM(H38:H42)</f>
        <v>7137</v>
      </c>
      <c r="I37" s="43">
        <f>SUM(I38:I42)</f>
        <v>9000</v>
      </c>
      <c r="J37" s="43">
        <f>SUM(J38:J42)</f>
        <v>137</v>
      </c>
      <c r="K37" s="42">
        <f>SUM(K38:K42)</f>
        <v>16000</v>
      </c>
      <c r="L37" s="43">
        <f>SUM(L38:L42)</f>
        <v>10000</v>
      </c>
      <c r="M37" s="43">
        <f>SUM(M38:M42)</f>
        <v>1.25</v>
      </c>
      <c r="N37" s="43">
        <f>SUM(N38:N42)</f>
        <v>0</v>
      </c>
      <c r="O37" s="45">
        <f>SUM(O38:O42)</f>
        <v>10000</v>
      </c>
    </row>
    <row r="38" spans="1:15" ht="15">
      <c r="A38" s="64"/>
      <c r="B38" s="65"/>
      <c r="C38" s="90" t="s">
        <v>45</v>
      </c>
      <c r="D38" s="50" t="s">
        <v>46</v>
      </c>
      <c r="E38" s="89"/>
      <c r="F38" s="42"/>
      <c r="G38" s="42"/>
      <c r="H38" s="69"/>
      <c r="I38" s="70"/>
      <c r="J38" s="70"/>
      <c r="K38" s="70"/>
      <c r="L38" s="69"/>
      <c r="M38" s="51"/>
      <c r="N38" s="52"/>
      <c r="O38" s="53"/>
    </row>
    <row r="39" spans="1:15" ht="15">
      <c r="A39" s="64"/>
      <c r="B39" s="65"/>
      <c r="C39" s="65"/>
      <c r="D39" s="50" t="s">
        <v>47</v>
      </c>
      <c r="E39" s="89"/>
      <c r="F39" s="42"/>
      <c r="G39" s="42"/>
      <c r="H39" s="43"/>
      <c r="I39" s="42"/>
      <c r="J39" s="42"/>
      <c r="K39" s="42"/>
      <c r="L39" s="43"/>
      <c r="M39" s="51"/>
      <c r="N39" s="52"/>
      <c r="O39" s="53"/>
    </row>
    <row r="40" spans="1:15" ht="15">
      <c r="A40" s="64"/>
      <c r="B40" s="65"/>
      <c r="C40" s="65"/>
      <c r="D40" s="91" t="s">
        <v>48</v>
      </c>
      <c r="E40" s="92">
        <v>4000</v>
      </c>
      <c r="F40" s="49">
        <v>0</v>
      </c>
      <c r="G40" s="49">
        <v>0</v>
      </c>
      <c r="H40" s="50">
        <v>4000</v>
      </c>
      <c r="I40" s="49">
        <v>0</v>
      </c>
      <c r="J40" s="49">
        <v>0</v>
      </c>
      <c r="K40" s="49">
        <v>4000</v>
      </c>
      <c r="L40" s="50">
        <v>4000</v>
      </c>
      <c r="M40" s="67">
        <f>L40/K40</f>
        <v>1</v>
      </c>
      <c r="N40" s="60">
        <v>0</v>
      </c>
      <c r="O40" s="61">
        <f>L40+N40</f>
        <v>4000</v>
      </c>
    </row>
    <row r="41" spans="1:15" ht="15">
      <c r="A41" s="64"/>
      <c r="B41" s="65"/>
      <c r="C41" s="90" t="s">
        <v>68</v>
      </c>
      <c r="D41" s="50" t="s">
        <v>69</v>
      </c>
      <c r="E41" s="92">
        <v>3000</v>
      </c>
      <c r="F41" s="49">
        <v>0</v>
      </c>
      <c r="G41" s="49">
        <v>0</v>
      </c>
      <c r="H41" s="50">
        <v>3000</v>
      </c>
      <c r="I41" s="49">
        <v>9000</v>
      </c>
      <c r="J41" s="49">
        <v>0</v>
      </c>
      <c r="K41" s="49">
        <v>12000</v>
      </c>
      <c r="L41" s="50">
        <v>3000</v>
      </c>
      <c r="M41" s="67">
        <f>L41/K41</f>
        <v>0.25</v>
      </c>
      <c r="N41" s="60">
        <v>0</v>
      </c>
      <c r="O41" s="61">
        <f>L41+N41</f>
        <v>3000</v>
      </c>
    </row>
    <row r="42" spans="1:15" ht="15">
      <c r="A42" s="64"/>
      <c r="B42" s="65"/>
      <c r="C42" s="65" t="s">
        <v>70</v>
      </c>
      <c r="D42" s="50" t="s">
        <v>71</v>
      </c>
      <c r="E42" s="92"/>
      <c r="F42" s="49"/>
      <c r="G42" s="49"/>
      <c r="H42" s="50">
        <v>137</v>
      </c>
      <c r="I42" s="49">
        <v>0</v>
      </c>
      <c r="J42" s="49">
        <v>137</v>
      </c>
      <c r="K42" s="49">
        <v>0</v>
      </c>
      <c r="L42" s="69">
        <v>3000</v>
      </c>
      <c r="M42" s="67"/>
      <c r="N42" s="60">
        <v>0</v>
      </c>
      <c r="O42" s="61">
        <f>L42+N42</f>
        <v>3000</v>
      </c>
    </row>
    <row r="43" spans="1:17" ht="15">
      <c r="A43" s="94" t="s">
        <v>72</v>
      </c>
      <c r="B43" s="95" t="s">
        <v>73</v>
      </c>
      <c r="C43" s="95"/>
      <c r="D43" s="95"/>
      <c r="E43" s="96"/>
      <c r="F43" s="96"/>
      <c r="G43" s="96"/>
      <c r="H43" s="97"/>
      <c r="I43" s="96"/>
      <c r="J43" s="96"/>
      <c r="K43" s="96"/>
      <c r="L43" s="97"/>
      <c r="M43" s="98"/>
      <c r="N43" s="99"/>
      <c r="O43" s="100"/>
      <c r="Q43" s="1" t="s">
        <v>20</v>
      </c>
    </row>
    <row r="44" spans="1:15" ht="15">
      <c r="A44" s="101"/>
      <c r="B44" s="102" t="s">
        <v>74</v>
      </c>
      <c r="C44" s="102"/>
      <c r="D44" s="102"/>
      <c r="E44" s="103" t="e">
        <f>E46+#REF!</f>
        <v>#REF!</v>
      </c>
      <c r="F44" s="103">
        <v>0</v>
      </c>
      <c r="G44" s="103">
        <v>0</v>
      </c>
      <c r="H44" s="104" t="e">
        <f>H46+#REF!+#REF!</f>
        <v>#REF!</v>
      </c>
      <c r="I44" s="104" t="e">
        <f>I46+#REF!+#REF!</f>
        <v>#REF!</v>
      </c>
      <c r="J44" s="104" t="e">
        <f>J46+#REF!+#REF!</f>
        <v>#REF!</v>
      </c>
      <c r="K44" s="103" t="e">
        <f>K46+#REF!+#REF!</f>
        <v>#REF!</v>
      </c>
      <c r="L44" s="104">
        <f>L46</f>
        <v>7000</v>
      </c>
      <c r="M44" s="104">
        <f>M46</f>
        <v>1.0144927536231885</v>
      </c>
      <c r="N44" s="104">
        <f>N46</f>
        <v>0</v>
      </c>
      <c r="O44" s="105">
        <f>O46</f>
        <v>7000</v>
      </c>
    </row>
    <row r="45" spans="1:15" ht="15">
      <c r="A45" s="39"/>
      <c r="B45" s="40" t="s">
        <v>75</v>
      </c>
      <c r="C45" s="41"/>
      <c r="D45" s="42" t="s">
        <v>76</v>
      </c>
      <c r="E45" s="49"/>
      <c r="F45" s="49"/>
      <c r="G45" s="49"/>
      <c r="H45" s="50"/>
      <c r="I45" s="49"/>
      <c r="J45" s="49"/>
      <c r="K45" s="49"/>
      <c r="L45" s="50"/>
      <c r="M45" s="82"/>
      <c r="N45" s="52"/>
      <c r="O45" s="53"/>
    </row>
    <row r="46" spans="1:15" ht="15">
      <c r="A46" s="39"/>
      <c r="B46" s="41"/>
      <c r="C46" s="41"/>
      <c r="D46" s="42" t="s">
        <v>77</v>
      </c>
      <c r="E46" s="42" t="e">
        <f>#REF!</f>
        <v>#REF!</v>
      </c>
      <c r="F46" s="42">
        <v>0</v>
      </c>
      <c r="G46" s="42">
        <v>0</v>
      </c>
      <c r="H46" s="43">
        <v>6900</v>
      </c>
      <c r="I46" s="42">
        <v>0</v>
      </c>
      <c r="J46" s="42">
        <v>0</v>
      </c>
      <c r="K46" s="42">
        <v>6900</v>
      </c>
      <c r="L46" s="43">
        <f>L48</f>
        <v>7000</v>
      </c>
      <c r="M46" s="43">
        <f>M48</f>
        <v>1.0144927536231885</v>
      </c>
      <c r="N46" s="43">
        <f>N48</f>
        <v>0</v>
      </c>
      <c r="O46" s="45">
        <f>O48</f>
        <v>7000</v>
      </c>
    </row>
    <row r="47" spans="1:15" ht="15">
      <c r="A47" s="64"/>
      <c r="B47" s="65"/>
      <c r="C47" s="90" t="s">
        <v>60</v>
      </c>
      <c r="D47" s="49" t="s">
        <v>61</v>
      </c>
      <c r="E47" s="42"/>
      <c r="F47" s="42"/>
      <c r="G47" s="42"/>
      <c r="H47" s="43"/>
      <c r="I47" s="42"/>
      <c r="J47" s="42"/>
      <c r="K47" s="42"/>
      <c r="L47" s="43"/>
      <c r="M47" s="51"/>
      <c r="N47" s="52"/>
      <c r="O47" s="53"/>
    </row>
    <row r="48" spans="1:15" ht="15">
      <c r="A48" s="64"/>
      <c r="B48" s="65"/>
      <c r="C48" s="90"/>
      <c r="D48" s="49" t="s">
        <v>78</v>
      </c>
      <c r="E48" s="42"/>
      <c r="F48" s="42"/>
      <c r="G48" s="42"/>
      <c r="H48" s="69">
        <v>6900</v>
      </c>
      <c r="I48" s="70">
        <v>0</v>
      </c>
      <c r="J48" s="70">
        <v>0</v>
      </c>
      <c r="K48" s="70">
        <v>6900</v>
      </c>
      <c r="L48" s="69">
        <v>7000</v>
      </c>
      <c r="M48" s="67">
        <f>L48/K48</f>
        <v>1.0144927536231885</v>
      </c>
      <c r="N48" s="60">
        <v>0</v>
      </c>
      <c r="O48" s="61">
        <f>L48+N48</f>
        <v>7000</v>
      </c>
    </row>
    <row r="49" spans="1:15" ht="15">
      <c r="A49" s="62" t="s">
        <v>79</v>
      </c>
      <c r="B49" s="35" t="s">
        <v>80</v>
      </c>
      <c r="C49" s="35"/>
      <c r="D49" s="35"/>
      <c r="E49" s="36">
        <f>E50+E53</f>
        <v>17900</v>
      </c>
      <c r="F49" s="36">
        <v>0</v>
      </c>
      <c r="G49" s="36">
        <v>0</v>
      </c>
      <c r="H49" s="37">
        <f>H50+H53</f>
        <v>17900</v>
      </c>
      <c r="I49" s="37">
        <f>I50+I53</f>
        <v>0</v>
      </c>
      <c r="J49" s="37">
        <f>J50+J53</f>
        <v>0</v>
      </c>
      <c r="K49" s="36">
        <f>K50+K53</f>
        <v>17900</v>
      </c>
      <c r="L49" s="37">
        <f>L50+L53</f>
        <v>41575</v>
      </c>
      <c r="M49" s="37">
        <f>M50+M53</f>
        <v>2.804597701149425</v>
      </c>
      <c r="N49" s="106">
        <f>N50+N53</f>
        <v>0</v>
      </c>
      <c r="O49" s="107">
        <f>O50+O53</f>
        <v>41575</v>
      </c>
    </row>
    <row r="50" spans="1:15" ht="15">
      <c r="A50" s="39"/>
      <c r="B50" s="40" t="s">
        <v>81</v>
      </c>
      <c r="C50" s="41"/>
      <c r="D50" s="42" t="s">
        <v>82</v>
      </c>
      <c r="E50" s="42">
        <f>E52</f>
        <v>2900</v>
      </c>
      <c r="F50" s="42">
        <v>0</v>
      </c>
      <c r="G50" s="42">
        <v>0</v>
      </c>
      <c r="H50" s="43">
        <f>H52</f>
        <v>2900</v>
      </c>
      <c r="I50" s="42">
        <v>0</v>
      </c>
      <c r="J50" s="42">
        <v>0</v>
      </c>
      <c r="K50" s="42">
        <f>K52</f>
        <v>2900</v>
      </c>
      <c r="L50" s="43">
        <f>L52</f>
        <v>400</v>
      </c>
      <c r="M50" s="43">
        <f>M52</f>
        <v>0.13793103448275862</v>
      </c>
      <c r="N50" s="43">
        <f>N52</f>
        <v>0</v>
      </c>
      <c r="O50" s="45">
        <f>O52</f>
        <v>400</v>
      </c>
    </row>
    <row r="51" spans="1:15" ht="15">
      <c r="A51" s="64"/>
      <c r="B51" s="65"/>
      <c r="C51" s="90" t="s">
        <v>60</v>
      </c>
      <c r="D51" s="49" t="s">
        <v>61</v>
      </c>
      <c r="E51" s="42"/>
      <c r="F51" s="42"/>
      <c r="G51" s="42"/>
      <c r="H51" s="43"/>
      <c r="I51" s="42"/>
      <c r="J51" s="42"/>
      <c r="K51" s="42"/>
      <c r="L51" s="43"/>
      <c r="M51" s="51"/>
      <c r="N51" s="52"/>
      <c r="O51" s="53"/>
    </row>
    <row r="52" spans="1:15" ht="15">
      <c r="A52" s="64"/>
      <c r="B52" s="65"/>
      <c r="C52" s="65"/>
      <c r="D52" s="68" t="s">
        <v>83</v>
      </c>
      <c r="E52" s="49">
        <v>2900</v>
      </c>
      <c r="F52" s="49">
        <v>0</v>
      </c>
      <c r="G52" s="49">
        <v>0</v>
      </c>
      <c r="H52" s="50">
        <v>2900</v>
      </c>
      <c r="I52" s="49">
        <v>0</v>
      </c>
      <c r="J52" s="49">
        <v>0</v>
      </c>
      <c r="K52" s="49">
        <v>2900</v>
      </c>
      <c r="L52" s="50">
        <v>400</v>
      </c>
      <c r="M52" s="67">
        <f>L52/K52</f>
        <v>0.13793103448275862</v>
      </c>
      <c r="N52" s="60">
        <v>0</v>
      </c>
      <c r="O52" s="61">
        <f>L52+N52</f>
        <v>400</v>
      </c>
    </row>
    <row r="53" spans="1:15" ht="15">
      <c r="A53" s="39"/>
      <c r="B53" s="40" t="s">
        <v>84</v>
      </c>
      <c r="C53" s="41"/>
      <c r="D53" s="42" t="s">
        <v>85</v>
      </c>
      <c r="E53" s="42">
        <f>SUM(E54:E54)</f>
        <v>15000</v>
      </c>
      <c r="F53" s="42">
        <v>0</v>
      </c>
      <c r="G53" s="42">
        <v>0</v>
      </c>
      <c r="H53" s="43">
        <f>SUM(H54:H54)</f>
        <v>15000</v>
      </c>
      <c r="I53" s="42">
        <v>0</v>
      </c>
      <c r="J53" s="42">
        <v>0</v>
      </c>
      <c r="K53" s="42">
        <f>SUM(K54:K54)</f>
        <v>15000</v>
      </c>
      <c r="L53" s="43">
        <f>L54+L55</f>
        <v>41175</v>
      </c>
      <c r="M53" s="43">
        <f>M54+M55</f>
        <v>2.6666666666666665</v>
      </c>
      <c r="N53" s="43">
        <f>N54+N55</f>
        <v>0</v>
      </c>
      <c r="O53" s="45">
        <f>O54+O55</f>
        <v>41175</v>
      </c>
    </row>
    <row r="54" spans="1:15" ht="15">
      <c r="A54" s="64"/>
      <c r="B54" s="65"/>
      <c r="C54" s="90" t="s">
        <v>86</v>
      </c>
      <c r="D54" s="49" t="s">
        <v>87</v>
      </c>
      <c r="E54" s="49">
        <v>15000</v>
      </c>
      <c r="F54" s="49">
        <v>0</v>
      </c>
      <c r="G54" s="49">
        <v>0</v>
      </c>
      <c r="H54" s="50">
        <v>15000</v>
      </c>
      <c r="I54" s="49">
        <v>0</v>
      </c>
      <c r="J54" s="49">
        <v>0</v>
      </c>
      <c r="K54" s="49">
        <v>15000</v>
      </c>
      <c r="L54" s="50">
        <v>40000</v>
      </c>
      <c r="M54" s="108">
        <f>L54/K54</f>
        <v>2.6666666666666665</v>
      </c>
      <c r="N54" s="60">
        <v>0</v>
      </c>
      <c r="O54" s="61">
        <f>L54+N54</f>
        <v>40000</v>
      </c>
    </row>
    <row r="55" spans="1:15" ht="15">
      <c r="A55" s="64"/>
      <c r="B55" s="109"/>
      <c r="C55" s="90" t="s">
        <v>88</v>
      </c>
      <c r="D55" s="70" t="s">
        <v>89</v>
      </c>
      <c r="E55" s="70"/>
      <c r="F55" s="70"/>
      <c r="G55" s="70"/>
      <c r="H55" s="69"/>
      <c r="I55" s="70"/>
      <c r="J55" s="70"/>
      <c r="K55" s="70"/>
      <c r="L55" s="69">
        <v>1175</v>
      </c>
      <c r="M55" s="108"/>
      <c r="N55" s="69">
        <v>0</v>
      </c>
      <c r="O55" s="61">
        <f>L55+N55</f>
        <v>1175</v>
      </c>
    </row>
    <row r="56" spans="1:15" ht="15">
      <c r="A56" s="94" t="s">
        <v>90</v>
      </c>
      <c r="B56" s="95" t="s">
        <v>91</v>
      </c>
      <c r="C56" s="95"/>
      <c r="D56" s="95"/>
      <c r="E56" s="96"/>
      <c r="F56" s="96"/>
      <c r="G56" s="96"/>
      <c r="H56" s="97"/>
      <c r="I56" s="96"/>
      <c r="J56" s="96"/>
      <c r="K56" s="96"/>
      <c r="L56" s="97"/>
      <c r="M56" s="98"/>
      <c r="N56" s="99"/>
      <c r="O56" s="100"/>
    </row>
    <row r="57" spans="1:15" ht="15">
      <c r="A57" s="110"/>
      <c r="B57" s="111" t="s">
        <v>92</v>
      </c>
      <c r="C57" s="111"/>
      <c r="D57" s="111"/>
      <c r="E57" s="112"/>
      <c r="F57" s="112"/>
      <c r="G57" s="112"/>
      <c r="H57" s="113"/>
      <c r="I57" s="112"/>
      <c r="J57" s="112"/>
      <c r="K57" s="112"/>
      <c r="L57" s="113"/>
      <c r="M57" s="114"/>
      <c r="N57" s="115"/>
      <c r="O57" s="116"/>
    </row>
    <row r="58" spans="1:15" ht="15">
      <c r="A58" s="101"/>
      <c r="B58" s="102" t="s">
        <v>93</v>
      </c>
      <c r="C58" s="102"/>
      <c r="D58" s="102"/>
      <c r="E58" s="103">
        <f>E59+E93+E62+E74+E88</f>
        <v>27203514</v>
      </c>
      <c r="F58" s="103">
        <v>0</v>
      </c>
      <c r="G58" s="103">
        <v>0</v>
      </c>
      <c r="H58" s="104">
        <f>H59+H93+H62+H74+H88</f>
        <v>27203514</v>
      </c>
      <c r="I58" s="104">
        <f>I59+I93+I62+I74+I88</f>
        <v>1500000</v>
      </c>
      <c r="J58" s="104">
        <f>J59+J93+J62+J74+J88</f>
        <v>900000</v>
      </c>
      <c r="K58" s="103">
        <f>K59+K93+K62+K74+K88</f>
        <v>27803514</v>
      </c>
      <c r="L58" s="104">
        <f>L59+L93+L62+L74+L88</f>
        <v>30332642</v>
      </c>
      <c r="M58" s="104">
        <f>M59+M93+M62+M74+M88</f>
        <v>36.583409718187504</v>
      </c>
      <c r="N58" s="104">
        <f>N59+N93+N62+N74+N88</f>
        <v>0</v>
      </c>
      <c r="O58" s="105">
        <f>O59+O93+O62+O74+O88</f>
        <v>30332642</v>
      </c>
    </row>
    <row r="59" spans="1:15" ht="15">
      <c r="A59" s="39"/>
      <c r="B59" s="40" t="s">
        <v>94</v>
      </c>
      <c r="C59" s="41"/>
      <c r="D59" s="42" t="s">
        <v>95</v>
      </c>
      <c r="E59" s="42">
        <f>SUM(E60:E61)</f>
        <v>157080</v>
      </c>
      <c r="F59" s="42">
        <v>0</v>
      </c>
      <c r="G59" s="42">
        <v>0</v>
      </c>
      <c r="H59" s="43">
        <f>SUM(H60:H61)</f>
        <v>157080</v>
      </c>
      <c r="I59" s="42">
        <v>0</v>
      </c>
      <c r="J59" s="42">
        <v>0</v>
      </c>
      <c r="K59" s="42">
        <f>SUM(K60:K61)</f>
        <v>157080</v>
      </c>
      <c r="L59" s="43">
        <f>SUM(L60:L61)</f>
        <v>83000</v>
      </c>
      <c r="M59" s="43">
        <f>SUM(M60:M61)</f>
        <v>1.126038926880589</v>
      </c>
      <c r="N59" s="43">
        <f>SUM(N60:N61)</f>
        <v>0</v>
      </c>
      <c r="O59" s="45">
        <f>SUM(O60:O61)</f>
        <v>83000</v>
      </c>
    </row>
    <row r="60" spans="1:15" ht="15">
      <c r="A60" s="64"/>
      <c r="B60" s="65"/>
      <c r="C60" s="90" t="s">
        <v>96</v>
      </c>
      <c r="D60" s="49" t="s">
        <v>97</v>
      </c>
      <c r="E60" s="49">
        <f>100000+37080+15000</f>
        <v>152080</v>
      </c>
      <c r="F60" s="49">
        <v>0</v>
      </c>
      <c r="G60" s="49">
        <v>0</v>
      </c>
      <c r="H60" s="50">
        <f>100000+37080+15000</f>
        <v>152080</v>
      </c>
      <c r="I60" s="49">
        <v>0</v>
      </c>
      <c r="J60" s="49">
        <v>0</v>
      </c>
      <c r="K60" s="49">
        <f>100000+37080+15000</f>
        <v>152080</v>
      </c>
      <c r="L60" s="50">
        <v>80000</v>
      </c>
      <c r="M60" s="67">
        <f>L60/K60</f>
        <v>0.5260389268805892</v>
      </c>
      <c r="N60" s="60">
        <v>0</v>
      </c>
      <c r="O60" s="61">
        <f>L60+N60</f>
        <v>80000</v>
      </c>
    </row>
    <row r="61" spans="1:15" ht="15">
      <c r="A61" s="64"/>
      <c r="B61" s="65"/>
      <c r="C61" s="90" t="s">
        <v>98</v>
      </c>
      <c r="D61" s="49" t="s">
        <v>99</v>
      </c>
      <c r="E61" s="49">
        <v>5000</v>
      </c>
      <c r="F61" s="49">
        <v>0</v>
      </c>
      <c r="G61" s="49">
        <v>0</v>
      </c>
      <c r="H61" s="50">
        <v>5000</v>
      </c>
      <c r="I61" s="49">
        <v>0</v>
      </c>
      <c r="J61" s="49">
        <v>0</v>
      </c>
      <c r="K61" s="49">
        <v>5000</v>
      </c>
      <c r="L61" s="50">
        <v>3000</v>
      </c>
      <c r="M61" s="67">
        <f>L61/K61</f>
        <v>0.6</v>
      </c>
      <c r="N61" s="60">
        <v>0</v>
      </c>
      <c r="O61" s="61">
        <f>L61+N61</f>
        <v>3000</v>
      </c>
    </row>
    <row r="62" spans="1:15" ht="15">
      <c r="A62" s="39"/>
      <c r="B62" s="40" t="s">
        <v>100</v>
      </c>
      <c r="C62" s="41"/>
      <c r="D62" s="42" t="s">
        <v>101</v>
      </c>
      <c r="E62" s="42">
        <f>SUM(E65:E70)</f>
        <v>7880000</v>
      </c>
      <c r="F62" s="42">
        <v>0</v>
      </c>
      <c r="G62" s="42">
        <v>0</v>
      </c>
      <c r="H62" s="43">
        <f>SUM(H65:H71)</f>
        <v>7880000</v>
      </c>
      <c r="I62" s="43">
        <f>SUM(I65:I71)</f>
        <v>1500000</v>
      </c>
      <c r="J62" s="43">
        <f>SUM(J65:J71)</f>
        <v>0</v>
      </c>
      <c r="K62" s="42">
        <f>SUM(K65:K71)</f>
        <v>9380000</v>
      </c>
      <c r="L62" s="43">
        <f>SUM(L65:L73)</f>
        <v>8172000</v>
      </c>
      <c r="M62" s="43">
        <f>SUM(M65:M73)</f>
        <v>4.253809384450298</v>
      </c>
      <c r="N62" s="43">
        <f>SUM(N65:N73)</f>
        <v>0</v>
      </c>
      <c r="O62" s="45">
        <f>SUM(O65:O73)</f>
        <v>8172000</v>
      </c>
    </row>
    <row r="63" spans="1:15" ht="15">
      <c r="A63" s="39"/>
      <c r="B63" s="41"/>
      <c r="C63" s="41"/>
      <c r="D63" s="42" t="s">
        <v>102</v>
      </c>
      <c r="E63" s="42"/>
      <c r="F63" s="42"/>
      <c r="G63" s="42"/>
      <c r="H63" s="43"/>
      <c r="I63" s="42"/>
      <c r="J63" s="42"/>
      <c r="K63" s="42"/>
      <c r="L63" s="43"/>
      <c r="M63" s="51"/>
      <c r="N63" s="52"/>
      <c r="O63" s="53"/>
    </row>
    <row r="64" spans="1:15" ht="15">
      <c r="A64" s="39"/>
      <c r="B64" s="41"/>
      <c r="C64" s="41"/>
      <c r="D64" s="42" t="s">
        <v>103</v>
      </c>
      <c r="E64" s="42"/>
      <c r="F64" s="42"/>
      <c r="G64" s="42"/>
      <c r="H64" s="43"/>
      <c r="I64" s="42"/>
      <c r="J64" s="42"/>
      <c r="K64" s="42"/>
      <c r="L64" s="43"/>
      <c r="M64" s="51"/>
      <c r="N64" s="52"/>
      <c r="O64" s="53"/>
    </row>
    <row r="65" spans="1:15" ht="15">
      <c r="A65" s="64"/>
      <c r="B65" s="65"/>
      <c r="C65" s="90" t="s">
        <v>104</v>
      </c>
      <c r="D65" s="49" t="s">
        <v>105</v>
      </c>
      <c r="E65" s="49">
        <v>6700000</v>
      </c>
      <c r="F65" s="49">
        <v>0</v>
      </c>
      <c r="G65" s="49">
        <v>0</v>
      </c>
      <c r="H65" s="50">
        <v>6700000</v>
      </c>
      <c r="I65" s="49">
        <v>0</v>
      </c>
      <c r="J65" s="49">
        <v>0</v>
      </c>
      <c r="K65" s="49">
        <v>6700000</v>
      </c>
      <c r="L65" s="50">
        <v>6500000</v>
      </c>
      <c r="M65" s="67">
        <f>L65/K65</f>
        <v>0.9701492537313433</v>
      </c>
      <c r="N65" s="60">
        <v>0</v>
      </c>
      <c r="O65" s="61">
        <f>L65+N65</f>
        <v>6500000</v>
      </c>
    </row>
    <row r="66" spans="1:15" ht="15">
      <c r="A66" s="64"/>
      <c r="B66" s="65"/>
      <c r="C66" s="90" t="s">
        <v>106</v>
      </c>
      <c r="D66" s="49" t="s">
        <v>107</v>
      </c>
      <c r="E66" s="49">
        <v>170000</v>
      </c>
      <c r="F66" s="49">
        <v>0</v>
      </c>
      <c r="G66" s="49">
        <v>0</v>
      </c>
      <c r="H66" s="50">
        <v>170000</v>
      </c>
      <c r="I66" s="49">
        <v>0</v>
      </c>
      <c r="J66" s="49">
        <v>0</v>
      </c>
      <c r="K66" s="49">
        <v>170000</v>
      </c>
      <c r="L66" s="50">
        <v>120000</v>
      </c>
      <c r="M66" s="67">
        <f>L66/K66</f>
        <v>0.7058823529411765</v>
      </c>
      <c r="N66" s="60">
        <v>0</v>
      </c>
      <c r="O66" s="61">
        <f>L66+N66</f>
        <v>120000</v>
      </c>
    </row>
    <row r="67" spans="1:15" ht="15">
      <c r="A67" s="64"/>
      <c r="B67" s="65"/>
      <c r="C67" s="90" t="s">
        <v>108</v>
      </c>
      <c r="D67" s="49" t="s">
        <v>109</v>
      </c>
      <c r="E67" s="49">
        <v>20000</v>
      </c>
      <c r="F67" s="49">
        <v>0</v>
      </c>
      <c r="G67" s="49">
        <v>0</v>
      </c>
      <c r="H67" s="50">
        <v>20000</v>
      </c>
      <c r="I67" s="49">
        <v>0</v>
      </c>
      <c r="J67" s="49">
        <v>0</v>
      </c>
      <c r="K67" s="49">
        <v>20000</v>
      </c>
      <c r="L67" s="50">
        <v>22000</v>
      </c>
      <c r="M67" s="67">
        <f>L67/K67</f>
        <v>1.1</v>
      </c>
      <c r="N67" s="60">
        <v>0</v>
      </c>
      <c r="O67" s="61">
        <f>L67+N67</f>
        <v>22000</v>
      </c>
    </row>
    <row r="68" spans="1:15" ht="15">
      <c r="A68" s="64"/>
      <c r="B68" s="65"/>
      <c r="C68" s="90" t="s">
        <v>110</v>
      </c>
      <c r="D68" s="49" t="s">
        <v>111</v>
      </c>
      <c r="E68" s="49">
        <v>300000</v>
      </c>
      <c r="F68" s="49">
        <v>0</v>
      </c>
      <c r="G68" s="49">
        <v>0</v>
      </c>
      <c r="H68" s="50">
        <v>300000</v>
      </c>
      <c r="I68" s="49">
        <v>0</v>
      </c>
      <c r="J68" s="49">
        <v>0</v>
      </c>
      <c r="K68" s="49">
        <v>300000</v>
      </c>
      <c r="L68" s="50">
        <v>300000</v>
      </c>
      <c r="M68" s="67">
        <f>L68/K68</f>
        <v>1</v>
      </c>
      <c r="N68" s="60">
        <v>0</v>
      </c>
      <c r="O68" s="61">
        <f>L68+N68</f>
        <v>300000</v>
      </c>
    </row>
    <row r="69" spans="1:15" ht="15">
      <c r="A69" s="64"/>
      <c r="B69" s="65"/>
      <c r="C69" s="90" t="s">
        <v>112</v>
      </c>
      <c r="D69" s="49" t="s">
        <v>113</v>
      </c>
      <c r="E69" s="49">
        <v>600000</v>
      </c>
      <c r="F69" s="49">
        <v>0</v>
      </c>
      <c r="G69" s="49">
        <v>0</v>
      </c>
      <c r="H69" s="50">
        <v>600000</v>
      </c>
      <c r="I69" s="49">
        <v>0</v>
      </c>
      <c r="J69" s="49">
        <v>0</v>
      </c>
      <c r="K69" s="49">
        <v>600000</v>
      </c>
      <c r="L69" s="50">
        <v>220000</v>
      </c>
      <c r="M69" s="67">
        <f>L69/K69</f>
        <v>0.36666666666666664</v>
      </c>
      <c r="N69" s="60">
        <v>0</v>
      </c>
      <c r="O69" s="61">
        <f>L69+N69</f>
        <v>220000</v>
      </c>
    </row>
    <row r="70" spans="1:15" ht="15">
      <c r="A70" s="64"/>
      <c r="B70" s="65"/>
      <c r="C70" s="90" t="s">
        <v>98</v>
      </c>
      <c r="D70" s="49" t="s">
        <v>99</v>
      </c>
      <c r="E70" s="49">
        <v>90000</v>
      </c>
      <c r="F70" s="49">
        <v>0</v>
      </c>
      <c r="G70" s="49">
        <v>0</v>
      </c>
      <c r="H70" s="50">
        <v>90000</v>
      </c>
      <c r="I70" s="49">
        <v>0</v>
      </c>
      <c r="J70" s="49">
        <v>0</v>
      </c>
      <c r="K70" s="49">
        <v>90000</v>
      </c>
      <c r="L70" s="50">
        <v>10000</v>
      </c>
      <c r="M70" s="67">
        <f>L70/K70</f>
        <v>0.1111111111111111</v>
      </c>
      <c r="N70" s="60">
        <v>0</v>
      </c>
      <c r="O70" s="61">
        <f>L70+N70</f>
        <v>10000</v>
      </c>
    </row>
    <row r="71" spans="1:15" ht="15">
      <c r="A71" s="64"/>
      <c r="B71" s="65"/>
      <c r="C71" s="65" t="s">
        <v>114</v>
      </c>
      <c r="D71" s="49" t="s">
        <v>115</v>
      </c>
      <c r="E71" s="49"/>
      <c r="F71" s="49"/>
      <c r="G71" s="49"/>
      <c r="H71" s="50">
        <v>0</v>
      </c>
      <c r="I71" s="49">
        <v>1500000</v>
      </c>
      <c r="J71" s="49">
        <v>0</v>
      </c>
      <c r="K71" s="49">
        <v>1500000</v>
      </c>
      <c r="L71" s="50">
        <v>0</v>
      </c>
      <c r="M71" s="67">
        <f>L71/K71</f>
        <v>0</v>
      </c>
      <c r="N71" s="60">
        <v>0</v>
      </c>
      <c r="O71" s="61">
        <f>L71+N71</f>
        <v>0</v>
      </c>
    </row>
    <row r="72" spans="1:15" ht="15">
      <c r="A72" s="64"/>
      <c r="B72" s="65"/>
      <c r="C72" s="65"/>
      <c r="D72" s="49" t="s">
        <v>116</v>
      </c>
      <c r="E72" s="49"/>
      <c r="F72" s="49"/>
      <c r="G72" s="49"/>
      <c r="H72" s="50"/>
      <c r="I72" s="49"/>
      <c r="J72" s="49"/>
      <c r="K72" s="49"/>
      <c r="L72" s="50"/>
      <c r="M72" s="51"/>
      <c r="N72" s="52"/>
      <c r="O72" s="53"/>
    </row>
    <row r="73" spans="1:15" ht="15">
      <c r="A73" s="64"/>
      <c r="B73" s="65"/>
      <c r="C73" s="65" t="s">
        <v>117</v>
      </c>
      <c r="D73" s="49" t="s">
        <v>118</v>
      </c>
      <c r="E73" s="49"/>
      <c r="F73" s="49"/>
      <c r="G73" s="49"/>
      <c r="H73" s="50"/>
      <c r="I73" s="49"/>
      <c r="J73" s="49"/>
      <c r="K73" s="49"/>
      <c r="L73" s="50">
        <v>1000000</v>
      </c>
      <c r="M73" s="67"/>
      <c r="N73" s="60">
        <v>0</v>
      </c>
      <c r="O73" s="61">
        <f>L73+N73</f>
        <v>1000000</v>
      </c>
    </row>
    <row r="74" spans="1:15" ht="15">
      <c r="A74" s="64"/>
      <c r="B74" s="40">
        <v>75616</v>
      </c>
      <c r="C74" s="41"/>
      <c r="D74" s="42" t="s">
        <v>119</v>
      </c>
      <c r="E74" s="56">
        <f>SUM(E77:E86)</f>
        <v>4244000</v>
      </c>
      <c r="F74" s="56">
        <v>0</v>
      </c>
      <c r="G74" s="56">
        <v>0</v>
      </c>
      <c r="H74" s="57">
        <f>SUM(H77:H86)</f>
        <v>4244000</v>
      </c>
      <c r="I74" s="57">
        <f>SUM(I77:I86)</f>
        <v>0</v>
      </c>
      <c r="J74" s="57">
        <f>SUM(J77:J86)</f>
        <v>0</v>
      </c>
      <c r="K74" s="56">
        <f>SUM(K77:K86)</f>
        <v>4244000</v>
      </c>
      <c r="L74" s="57">
        <f>SUM(L77:L86)</f>
        <v>4657000</v>
      </c>
      <c r="M74" s="57">
        <f>SUM(M77:M86)</f>
        <v>18.62760406488177</v>
      </c>
      <c r="N74" s="57">
        <f>SUM(N77:N86)</f>
        <v>0</v>
      </c>
      <c r="O74" s="59">
        <f>SUM(O77:O86)</f>
        <v>4657000</v>
      </c>
    </row>
    <row r="75" spans="1:15" ht="15">
      <c r="A75" s="64"/>
      <c r="B75" s="41"/>
      <c r="C75" s="41"/>
      <c r="D75" s="42" t="s">
        <v>120</v>
      </c>
      <c r="E75" s="56"/>
      <c r="F75" s="56"/>
      <c r="G75" s="56"/>
      <c r="H75" s="57"/>
      <c r="I75" s="56"/>
      <c r="J75" s="56"/>
      <c r="K75" s="56"/>
      <c r="L75" s="57"/>
      <c r="M75" s="51"/>
      <c r="N75" s="52"/>
      <c r="O75" s="53"/>
    </row>
    <row r="76" spans="1:15" ht="15">
      <c r="A76" s="64"/>
      <c r="B76" s="41"/>
      <c r="C76" s="41"/>
      <c r="D76" s="42" t="s">
        <v>121</v>
      </c>
      <c r="E76" s="56"/>
      <c r="F76" s="56"/>
      <c r="G76" s="56"/>
      <c r="H76" s="57"/>
      <c r="I76" s="56"/>
      <c r="J76" s="56"/>
      <c r="K76" s="56"/>
      <c r="L76" s="57"/>
      <c r="M76" s="51"/>
      <c r="N76" s="52"/>
      <c r="O76" s="53"/>
    </row>
    <row r="77" spans="1:15" ht="15">
      <c r="A77" s="64"/>
      <c r="B77" s="65"/>
      <c r="C77" s="90" t="s">
        <v>104</v>
      </c>
      <c r="D77" s="49" t="s">
        <v>105</v>
      </c>
      <c r="E77" s="49">
        <v>1720000</v>
      </c>
      <c r="F77" s="49">
        <v>0</v>
      </c>
      <c r="G77" s="49">
        <v>0</v>
      </c>
      <c r="H77" s="50">
        <v>1720000</v>
      </c>
      <c r="I77" s="49">
        <v>0</v>
      </c>
      <c r="J77" s="49">
        <v>0</v>
      </c>
      <c r="K77" s="49">
        <v>1720000</v>
      </c>
      <c r="L77" s="69">
        <v>2230000</v>
      </c>
      <c r="M77" s="67">
        <f>L77/K77</f>
        <v>1.2965116279069768</v>
      </c>
      <c r="N77" s="60">
        <v>0</v>
      </c>
      <c r="O77" s="61">
        <f>L77+N77</f>
        <v>2230000</v>
      </c>
    </row>
    <row r="78" spans="1:15" ht="15">
      <c r="A78" s="64"/>
      <c r="B78" s="65"/>
      <c r="C78" s="90" t="s">
        <v>106</v>
      </c>
      <c r="D78" s="49" t="s">
        <v>107</v>
      </c>
      <c r="E78" s="49">
        <v>1700000</v>
      </c>
      <c r="F78" s="49">
        <v>0</v>
      </c>
      <c r="G78" s="49">
        <v>0</v>
      </c>
      <c r="H78" s="50">
        <v>1700000</v>
      </c>
      <c r="I78" s="49">
        <v>0</v>
      </c>
      <c r="J78" s="49">
        <v>0</v>
      </c>
      <c r="K78" s="49">
        <v>1700000</v>
      </c>
      <c r="L78" s="69">
        <v>1000000</v>
      </c>
      <c r="M78" s="67">
        <f>L78/K78</f>
        <v>0.5882352941176471</v>
      </c>
      <c r="N78" s="60">
        <v>0</v>
      </c>
      <c r="O78" s="61">
        <f>L78+N78</f>
        <v>1000000</v>
      </c>
    </row>
    <row r="79" spans="1:15" ht="15">
      <c r="A79" s="64"/>
      <c r="B79" s="65"/>
      <c r="C79" s="90" t="s">
        <v>108</v>
      </c>
      <c r="D79" s="49" t="s">
        <v>109</v>
      </c>
      <c r="E79" s="49">
        <v>2000</v>
      </c>
      <c r="F79" s="49">
        <v>0</v>
      </c>
      <c r="G79" s="49">
        <v>0</v>
      </c>
      <c r="H79" s="50">
        <v>2000</v>
      </c>
      <c r="I79" s="49">
        <v>0</v>
      </c>
      <c r="J79" s="49">
        <v>0</v>
      </c>
      <c r="K79" s="49">
        <v>2000</v>
      </c>
      <c r="L79" s="50">
        <v>2000</v>
      </c>
      <c r="M79" s="67">
        <f>L79/K79</f>
        <v>1</v>
      </c>
      <c r="N79" s="60">
        <v>0</v>
      </c>
      <c r="O79" s="61">
        <f>L79+N79</f>
        <v>2000</v>
      </c>
    </row>
    <row r="80" spans="1:15" ht="15">
      <c r="A80" s="64"/>
      <c r="B80" s="65"/>
      <c r="C80" s="90" t="s">
        <v>110</v>
      </c>
      <c r="D80" s="49" t="s">
        <v>111</v>
      </c>
      <c r="E80" s="49">
        <v>350000</v>
      </c>
      <c r="F80" s="49">
        <v>0</v>
      </c>
      <c r="G80" s="49">
        <v>0</v>
      </c>
      <c r="H80" s="50">
        <v>350000</v>
      </c>
      <c r="I80" s="49">
        <v>0</v>
      </c>
      <c r="J80" s="49">
        <v>0</v>
      </c>
      <c r="K80" s="49">
        <v>350000</v>
      </c>
      <c r="L80" s="50">
        <v>400000</v>
      </c>
      <c r="M80" s="67">
        <f>L80/K80</f>
        <v>1.1428571428571428</v>
      </c>
      <c r="N80" s="60">
        <v>0</v>
      </c>
      <c r="O80" s="61">
        <f>L80+N80</f>
        <v>400000</v>
      </c>
    </row>
    <row r="81" spans="1:15" ht="15">
      <c r="A81" s="64"/>
      <c r="B81" s="65"/>
      <c r="C81" s="90" t="s">
        <v>122</v>
      </c>
      <c r="D81" s="49" t="s">
        <v>123</v>
      </c>
      <c r="E81" s="49">
        <v>20000</v>
      </c>
      <c r="F81" s="49">
        <v>0</v>
      </c>
      <c r="G81" s="49">
        <v>0</v>
      </c>
      <c r="H81" s="50">
        <v>20000</v>
      </c>
      <c r="I81" s="49">
        <v>0</v>
      </c>
      <c r="J81" s="49">
        <v>0</v>
      </c>
      <c r="K81" s="49">
        <v>20000</v>
      </c>
      <c r="L81" s="50">
        <v>100000</v>
      </c>
      <c r="M81" s="67">
        <f>L81/K81</f>
        <v>5</v>
      </c>
      <c r="N81" s="60">
        <v>0</v>
      </c>
      <c r="O81" s="61">
        <f>L81+N81</f>
        <v>100000</v>
      </c>
    </row>
    <row r="82" spans="1:15" ht="15">
      <c r="A82" s="64"/>
      <c r="B82" s="65"/>
      <c r="C82" s="90" t="s">
        <v>124</v>
      </c>
      <c r="D82" s="49" t="s">
        <v>125</v>
      </c>
      <c r="E82" s="49">
        <v>2000</v>
      </c>
      <c r="F82" s="49">
        <v>0</v>
      </c>
      <c r="G82" s="49">
        <v>0</v>
      </c>
      <c r="H82" s="50">
        <v>2000</v>
      </c>
      <c r="I82" s="49">
        <v>0</v>
      </c>
      <c r="J82" s="49">
        <v>0</v>
      </c>
      <c r="K82" s="49">
        <v>2000</v>
      </c>
      <c r="L82" s="50">
        <v>5000</v>
      </c>
      <c r="M82" s="67">
        <f>L82/K82</f>
        <v>2.5</v>
      </c>
      <c r="N82" s="60">
        <v>0</v>
      </c>
      <c r="O82" s="61">
        <f>L82+N82</f>
        <v>5000</v>
      </c>
    </row>
    <row r="83" spans="1:15" ht="15">
      <c r="A83" s="64"/>
      <c r="B83" s="65"/>
      <c r="C83" s="90" t="s">
        <v>126</v>
      </c>
      <c r="D83" s="49" t="s">
        <v>127</v>
      </c>
      <c r="E83" s="49">
        <v>200000</v>
      </c>
      <c r="F83" s="49">
        <v>0</v>
      </c>
      <c r="G83" s="49">
        <v>0</v>
      </c>
      <c r="H83" s="50">
        <v>200000</v>
      </c>
      <c r="I83" s="49">
        <v>0</v>
      </c>
      <c r="J83" s="49">
        <v>0</v>
      </c>
      <c r="K83" s="49">
        <v>200000</v>
      </c>
      <c r="L83" s="50">
        <v>220000</v>
      </c>
      <c r="M83" s="67">
        <f>L83/K83</f>
        <v>1.1</v>
      </c>
      <c r="N83" s="60">
        <v>0</v>
      </c>
      <c r="O83" s="61">
        <f>L83+N83</f>
        <v>220000</v>
      </c>
    </row>
    <row r="84" spans="1:15" ht="15">
      <c r="A84" s="64"/>
      <c r="B84" s="65"/>
      <c r="C84" s="90" t="s">
        <v>112</v>
      </c>
      <c r="D84" s="49" t="s">
        <v>113</v>
      </c>
      <c r="E84" s="49">
        <v>150000</v>
      </c>
      <c r="F84" s="49">
        <v>0</v>
      </c>
      <c r="G84" s="49">
        <v>0</v>
      </c>
      <c r="H84" s="50">
        <v>150000</v>
      </c>
      <c r="I84" s="49">
        <v>0</v>
      </c>
      <c r="J84" s="49">
        <v>0</v>
      </c>
      <c r="K84" s="49">
        <v>150000</v>
      </c>
      <c r="L84" s="50">
        <v>600000</v>
      </c>
      <c r="M84" s="67">
        <f>L84/K84</f>
        <v>4</v>
      </c>
      <c r="N84" s="60">
        <v>0</v>
      </c>
      <c r="O84" s="61">
        <f>L84+N84</f>
        <v>600000</v>
      </c>
    </row>
    <row r="85" spans="1:15" ht="15">
      <c r="A85" s="64"/>
      <c r="B85" s="65"/>
      <c r="C85" s="90" t="s">
        <v>128</v>
      </c>
      <c r="D85" s="49" t="s">
        <v>129</v>
      </c>
      <c r="E85" s="49">
        <v>10000</v>
      </c>
      <c r="F85" s="49">
        <v>0</v>
      </c>
      <c r="G85" s="49">
        <v>0</v>
      </c>
      <c r="H85" s="50">
        <v>10000</v>
      </c>
      <c r="I85" s="49">
        <v>0</v>
      </c>
      <c r="J85" s="49">
        <v>0</v>
      </c>
      <c r="K85" s="49">
        <v>10000</v>
      </c>
      <c r="L85" s="50">
        <v>10000</v>
      </c>
      <c r="M85" s="67">
        <f>L85/K85</f>
        <v>1</v>
      </c>
      <c r="N85" s="60">
        <v>0</v>
      </c>
      <c r="O85" s="61">
        <f>L85+N85</f>
        <v>10000</v>
      </c>
    </row>
    <row r="86" spans="1:15" ht="15">
      <c r="A86" s="64"/>
      <c r="B86" s="65"/>
      <c r="C86" s="90" t="s">
        <v>98</v>
      </c>
      <c r="D86" s="49" t="s">
        <v>99</v>
      </c>
      <c r="E86" s="49">
        <v>90000</v>
      </c>
      <c r="F86" s="49">
        <v>0</v>
      </c>
      <c r="G86" s="49">
        <v>0</v>
      </c>
      <c r="H86" s="50">
        <v>90000</v>
      </c>
      <c r="I86" s="49">
        <v>0</v>
      </c>
      <c r="J86" s="49">
        <v>0</v>
      </c>
      <c r="K86" s="49">
        <v>90000</v>
      </c>
      <c r="L86" s="50">
        <v>90000</v>
      </c>
      <c r="M86" s="67">
        <f>L86/K86</f>
        <v>1</v>
      </c>
      <c r="N86" s="60">
        <v>0</v>
      </c>
      <c r="O86" s="61">
        <f>L86+N86</f>
        <v>90000</v>
      </c>
    </row>
    <row r="87" spans="1:15" ht="15">
      <c r="A87" s="39"/>
      <c r="B87" s="40" t="s">
        <v>130</v>
      </c>
      <c r="C87" s="41"/>
      <c r="D87" s="42" t="s">
        <v>131</v>
      </c>
      <c r="E87" s="49"/>
      <c r="F87" s="49"/>
      <c r="G87" s="49"/>
      <c r="H87" s="50"/>
      <c r="I87" s="49"/>
      <c r="J87" s="49"/>
      <c r="K87" s="49"/>
      <c r="L87" s="50"/>
      <c r="M87" s="51"/>
      <c r="N87" s="52"/>
      <c r="O87" s="53"/>
    </row>
    <row r="88" spans="1:15" ht="15">
      <c r="A88" s="39"/>
      <c r="B88" s="41"/>
      <c r="C88" s="41"/>
      <c r="D88" s="42" t="s">
        <v>132</v>
      </c>
      <c r="E88" s="42">
        <f>SUM(E89:E91)</f>
        <v>2200000</v>
      </c>
      <c r="F88" s="42">
        <v>0</v>
      </c>
      <c r="G88" s="42">
        <v>0</v>
      </c>
      <c r="H88" s="43">
        <f>SUM(H89:H91)</f>
        <v>2200000</v>
      </c>
      <c r="I88" s="42">
        <v>0</v>
      </c>
      <c r="J88" s="42">
        <v>900000</v>
      </c>
      <c r="K88" s="42">
        <f>SUM(K89:K91)</f>
        <v>1300000</v>
      </c>
      <c r="L88" s="43">
        <f>SUM(L89:L91)</f>
        <v>2300000</v>
      </c>
      <c r="M88" s="43">
        <f>SUM(M89:M91)</f>
        <v>10.428571428571429</v>
      </c>
      <c r="N88" s="43">
        <f>SUM(N89:N91)</f>
        <v>0</v>
      </c>
      <c r="O88" s="45">
        <f>SUM(O89:O91)</f>
        <v>2300000</v>
      </c>
    </row>
    <row r="89" spans="1:15" ht="15">
      <c r="A89" s="64"/>
      <c r="B89" s="65"/>
      <c r="C89" s="90" t="s">
        <v>133</v>
      </c>
      <c r="D89" s="49" t="s">
        <v>134</v>
      </c>
      <c r="E89" s="49">
        <v>700000</v>
      </c>
      <c r="F89" s="49">
        <v>0</v>
      </c>
      <c r="G89" s="49">
        <v>0</v>
      </c>
      <c r="H89" s="50">
        <v>700000</v>
      </c>
      <c r="I89" s="49">
        <v>0</v>
      </c>
      <c r="J89" s="49">
        <v>0</v>
      </c>
      <c r="K89" s="49">
        <v>700000</v>
      </c>
      <c r="L89" s="50">
        <v>1000000</v>
      </c>
      <c r="M89" s="67">
        <f>L89/K89</f>
        <v>1.4285714285714286</v>
      </c>
      <c r="N89" s="60">
        <v>0</v>
      </c>
      <c r="O89" s="61">
        <f>L89+N89</f>
        <v>1000000</v>
      </c>
    </row>
    <row r="90" spans="1:15" ht="15">
      <c r="A90" s="64"/>
      <c r="B90" s="65"/>
      <c r="C90" s="90" t="s">
        <v>135</v>
      </c>
      <c r="D90" s="49" t="s">
        <v>136</v>
      </c>
      <c r="E90" s="49">
        <v>500000</v>
      </c>
      <c r="F90" s="49">
        <v>0</v>
      </c>
      <c r="G90" s="49">
        <v>0</v>
      </c>
      <c r="H90" s="50">
        <v>500000</v>
      </c>
      <c r="I90" s="49">
        <v>0</v>
      </c>
      <c r="J90" s="49">
        <v>0</v>
      </c>
      <c r="K90" s="49">
        <v>500000</v>
      </c>
      <c r="L90" s="50">
        <v>500000</v>
      </c>
      <c r="M90" s="67">
        <f>L90/K90</f>
        <v>1</v>
      </c>
      <c r="N90" s="60">
        <v>0</v>
      </c>
      <c r="O90" s="61">
        <f>L90+N90</f>
        <v>500000</v>
      </c>
    </row>
    <row r="91" spans="1:15" ht="15">
      <c r="A91" s="64"/>
      <c r="B91" s="65"/>
      <c r="C91" s="66" t="s">
        <v>36</v>
      </c>
      <c r="D91" s="49" t="s">
        <v>37</v>
      </c>
      <c r="E91" s="49">
        <v>1000000</v>
      </c>
      <c r="F91" s="49">
        <v>0</v>
      </c>
      <c r="G91" s="49">
        <v>0</v>
      </c>
      <c r="H91" s="69">
        <v>1000000</v>
      </c>
      <c r="I91" s="70">
        <v>0</v>
      </c>
      <c r="J91" s="70">
        <v>900000</v>
      </c>
      <c r="K91" s="70">
        <v>100000</v>
      </c>
      <c r="L91" s="69">
        <v>800000</v>
      </c>
      <c r="M91" s="67">
        <f>L91/K91</f>
        <v>8</v>
      </c>
      <c r="N91" s="60">
        <v>0</v>
      </c>
      <c r="O91" s="61">
        <f>L91+N91</f>
        <v>800000</v>
      </c>
    </row>
    <row r="92" spans="1:15" ht="15">
      <c r="A92" s="64"/>
      <c r="B92" s="65"/>
      <c r="C92" s="71"/>
      <c r="D92" s="49" t="s">
        <v>38</v>
      </c>
      <c r="E92" s="49"/>
      <c r="F92" s="49"/>
      <c r="G92" s="49"/>
      <c r="H92" s="50"/>
      <c r="I92" s="49"/>
      <c r="J92" s="49"/>
      <c r="K92" s="49"/>
      <c r="L92" s="50"/>
      <c r="M92" s="51"/>
      <c r="N92" s="52"/>
      <c r="O92" s="53"/>
    </row>
    <row r="93" spans="1:15" ht="15">
      <c r="A93" s="39"/>
      <c r="B93" s="40" t="s">
        <v>137</v>
      </c>
      <c r="C93" s="41"/>
      <c r="D93" s="42" t="s">
        <v>138</v>
      </c>
      <c r="E93" s="42">
        <f>SUM(E94:E95)</f>
        <v>12722434</v>
      </c>
      <c r="F93" s="42">
        <v>0</v>
      </c>
      <c r="G93" s="42">
        <v>0</v>
      </c>
      <c r="H93" s="43">
        <f>SUM(H94:H95)</f>
        <v>12722434</v>
      </c>
      <c r="I93" s="42">
        <v>0</v>
      </c>
      <c r="J93" s="42">
        <v>0</v>
      </c>
      <c r="K93" s="42">
        <f>SUM(K94:K95)</f>
        <v>12722434</v>
      </c>
      <c r="L93" s="43">
        <f>SUM(L94:L95)</f>
        <v>15120642</v>
      </c>
      <c r="M93" s="43">
        <f>SUM(M94:M95)</f>
        <v>2.1473859134034154</v>
      </c>
      <c r="N93" s="43">
        <f>SUM(N94:N95)</f>
        <v>0</v>
      </c>
      <c r="O93" s="45">
        <f>SUM(O94:O95)</f>
        <v>15120642</v>
      </c>
    </row>
    <row r="94" spans="1:15" ht="15">
      <c r="A94" s="64"/>
      <c r="B94" s="65"/>
      <c r="C94" s="90" t="s">
        <v>139</v>
      </c>
      <c r="D94" s="49" t="s">
        <v>140</v>
      </c>
      <c r="E94" s="49">
        <v>11872434</v>
      </c>
      <c r="F94" s="49">
        <v>0</v>
      </c>
      <c r="G94" s="49">
        <v>0</v>
      </c>
      <c r="H94" s="50">
        <v>11872434</v>
      </c>
      <c r="I94" s="49">
        <v>0</v>
      </c>
      <c r="J94" s="49">
        <v>0</v>
      </c>
      <c r="K94" s="49">
        <v>11872434</v>
      </c>
      <c r="L94" s="50">
        <v>14320642</v>
      </c>
      <c r="M94" s="67">
        <f>L94/K94</f>
        <v>1.2062094428151802</v>
      </c>
      <c r="N94" s="69">
        <v>0</v>
      </c>
      <c r="O94" s="61">
        <f>L94+N94</f>
        <v>14320642</v>
      </c>
    </row>
    <row r="95" spans="1:15" ht="15">
      <c r="A95" s="64"/>
      <c r="B95" s="65"/>
      <c r="C95" s="90" t="s">
        <v>141</v>
      </c>
      <c r="D95" s="49" t="s">
        <v>142</v>
      </c>
      <c r="E95" s="49">
        <v>850000</v>
      </c>
      <c r="F95" s="49">
        <v>0</v>
      </c>
      <c r="G95" s="49">
        <v>0</v>
      </c>
      <c r="H95" s="50">
        <v>850000</v>
      </c>
      <c r="I95" s="49">
        <v>0</v>
      </c>
      <c r="J95" s="49">
        <v>0</v>
      </c>
      <c r="K95" s="49">
        <v>850000</v>
      </c>
      <c r="L95" s="50">
        <v>800000</v>
      </c>
      <c r="M95" s="108">
        <f>L95/K95</f>
        <v>0.9411764705882353</v>
      </c>
      <c r="N95" s="69">
        <v>0</v>
      </c>
      <c r="O95" s="61">
        <f>L95+N95</f>
        <v>800000</v>
      </c>
    </row>
    <row r="96" spans="1:15" ht="15">
      <c r="A96" s="62" t="s">
        <v>143</v>
      </c>
      <c r="B96" s="35" t="s">
        <v>144</v>
      </c>
      <c r="C96" s="35"/>
      <c r="D96" s="35"/>
      <c r="E96" s="36">
        <f>E97+E101+E99</f>
        <v>18056258</v>
      </c>
      <c r="F96" s="36">
        <v>0</v>
      </c>
      <c r="G96" s="36">
        <v>0</v>
      </c>
      <c r="H96" s="37" t="e">
        <f>H97+H101+H99+#REF!</f>
        <v>#REF!</v>
      </c>
      <c r="I96" s="37" t="e">
        <f>I97+I101+I99+#REF!</f>
        <v>#REF!</v>
      </c>
      <c r="J96" s="37" t="e">
        <f>J97+J101+J99+#REF!</f>
        <v>#REF!</v>
      </c>
      <c r="K96" s="36" t="e">
        <f>K97+K101+K99+#REF!</f>
        <v>#REF!</v>
      </c>
      <c r="L96" s="37">
        <f>L97+L99+L101</f>
        <v>19259991</v>
      </c>
      <c r="M96" s="37">
        <f>M97+M99+M101</f>
        <v>7.925356193973169</v>
      </c>
      <c r="N96" s="37">
        <f>N97+N99+N101</f>
        <v>0</v>
      </c>
      <c r="O96" s="38">
        <f>O97+O99+O101</f>
        <v>19259991</v>
      </c>
    </row>
    <row r="97" spans="1:15" ht="15">
      <c r="A97" s="39"/>
      <c r="B97" s="40" t="s">
        <v>145</v>
      </c>
      <c r="C97" s="41"/>
      <c r="D97" s="42" t="s">
        <v>146</v>
      </c>
      <c r="E97" s="42">
        <v>16257559</v>
      </c>
      <c r="F97" s="42">
        <v>0</v>
      </c>
      <c r="G97" s="42">
        <v>0</v>
      </c>
      <c r="H97" s="43">
        <v>16257559</v>
      </c>
      <c r="I97" s="42">
        <v>0</v>
      </c>
      <c r="J97" s="42">
        <v>0</v>
      </c>
      <c r="K97" s="42">
        <v>16257559</v>
      </c>
      <c r="L97" s="43">
        <f>L98</f>
        <v>16799785</v>
      </c>
      <c r="M97" s="43">
        <f>M98</f>
        <v>1.0333522394106027</v>
      </c>
      <c r="N97" s="43">
        <f>N98</f>
        <v>0</v>
      </c>
      <c r="O97" s="45">
        <f>O98</f>
        <v>16799785</v>
      </c>
    </row>
    <row r="98" spans="1:15" ht="15">
      <c r="A98" s="64"/>
      <c r="B98" s="65"/>
      <c r="C98" s="90" t="s">
        <v>147</v>
      </c>
      <c r="D98" s="49" t="s">
        <v>148</v>
      </c>
      <c r="E98" s="49">
        <v>16257559</v>
      </c>
      <c r="F98" s="49">
        <v>0</v>
      </c>
      <c r="G98" s="49">
        <v>0</v>
      </c>
      <c r="H98" s="50">
        <v>16257559</v>
      </c>
      <c r="I98" s="49">
        <v>0</v>
      </c>
      <c r="J98" s="49">
        <v>0</v>
      </c>
      <c r="K98" s="49">
        <v>16257559</v>
      </c>
      <c r="L98" s="50">
        <v>16799785</v>
      </c>
      <c r="M98" s="67">
        <f>L98/K98</f>
        <v>1.0333522394106027</v>
      </c>
      <c r="N98" s="69">
        <v>0</v>
      </c>
      <c r="O98" s="61">
        <f>L98+N98</f>
        <v>16799785</v>
      </c>
    </row>
    <row r="99" spans="1:15" ht="15">
      <c r="A99" s="39"/>
      <c r="B99" s="40" t="s">
        <v>149</v>
      </c>
      <c r="C99" s="41"/>
      <c r="D99" s="42" t="s">
        <v>150</v>
      </c>
      <c r="E99" s="42">
        <f>E100</f>
        <v>1648720</v>
      </c>
      <c r="F99" s="42">
        <v>0</v>
      </c>
      <c r="G99" s="42">
        <v>0</v>
      </c>
      <c r="H99" s="43">
        <f>H100</f>
        <v>1648720</v>
      </c>
      <c r="I99" s="42">
        <v>0</v>
      </c>
      <c r="J99" s="42">
        <v>0</v>
      </c>
      <c r="K99" s="42">
        <f>K100</f>
        <v>1648720</v>
      </c>
      <c r="L99" s="43">
        <f>L100</f>
        <v>1569305</v>
      </c>
      <c r="M99" s="43">
        <f>M100</f>
        <v>0.9518323305352031</v>
      </c>
      <c r="N99" s="43">
        <f>N100</f>
        <v>0</v>
      </c>
      <c r="O99" s="45">
        <f>O100</f>
        <v>1569305</v>
      </c>
    </row>
    <row r="100" spans="1:15" ht="15">
      <c r="A100" s="64"/>
      <c r="B100" s="65"/>
      <c r="C100" s="90" t="s">
        <v>147</v>
      </c>
      <c r="D100" s="49" t="s">
        <v>148</v>
      </c>
      <c r="E100" s="49">
        <v>1648720</v>
      </c>
      <c r="F100" s="49">
        <v>0</v>
      </c>
      <c r="G100" s="49">
        <v>0</v>
      </c>
      <c r="H100" s="50">
        <v>1648720</v>
      </c>
      <c r="I100" s="49">
        <v>0</v>
      </c>
      <c r="J100" s="49">
        <v>0</v>
      </c>
      <c r="K100" s="49">
        <v>1648720</v>
      </c>
      <c r="L100" s="50">
        <v>1569305</v>
      </c>
      <c r="M100" s="67">
        <f>L100/K100</f>
        <v>0.9518323305352031</v>
      </c>
      <c r="N100" s="69">
        <v>0</v>
      </c>
      <c r="O100" s="61">
        <f>L100+N100</f>
        <v>1569305</v>
      </c>
    </row>
    <row r="101" spans="1:15" ht="15">
      <c r="A101" s="39"/>
      <c r="B101" s="40" t="s">
        <v>151</v>
      </c>
      <c r="C101" s="41"/>
      <c r="D101" s="42" t="s">
        <v>152</v>
      </c>
      <c r="E101" s="42">
        <f>E102</f>
        <v>149979</v>
      </c>
      <c r="F101" s="42">
        <v>0</v>
      </c>
      <c r="G101" s="42">
        <v>0</v>
      </c>
      <c r="H101" s="43">
        <f>H102</f>
        <v>149979</v>
      </c>
      <c r="I101" s="42">
        <v>0</v>
      </c>
      <c r="J101" s="42">
        <v>0</v>
      </c>
      <c r="K101" s="42">
        <f>K102</f>
        <v>149979</v>
      </c>
      <c r="L101" s="43">
        <f>L102</f>
        <v>890901</v>
      </c>
      <c r="M101" s="43">
        <f>M102</f>
        <v>5.940171624027363</v>
      </c>
      <c r="N101" s="43">
        <f>N102</f>
        <v>0</v>
      </c>
      <c r="O101" s="45">
        <f>O102</f>
        <v>890901</v>
      </c>
    </row>
    <row r="102" spans="1:15" ht="15">
      <c r="A102" s="64"/>
      <c r="B102" s="65"/>
      <c r="C102" s="90" t="s">
        <v>147</v>
      </c>
      <c r="D102" s="49" t="s">
        <v>148</v>
      </c>
      <c r="E102" s="49">
        <v>149979</v>
      </c>
      <c r="F102" s="49">
        <v>0</v>
      </c>
      <c r="G102" s="49">
        <v>0</v>
      </c>
      <c r="H102" s="50">
        <v>149979</v>
      </c>
      <c r="I102" s="49">
        <v>0</v>
      </c>
      <c r="J102" s="49">
        <v>0</v>
      </c>
      <c r="K102" s="49">
        <v>149979</v>
      </c>
      <c r="L102" s="50">
        <v>890901</v>
      </c>
      <c r="M102" s="108">
        <f>L102/K102</f>
        <v>5.940171624027363</v>
      </c>
      <c r="N102" s="69">
        <v>0</v>
      </c>
      <c r="O102" s="61">
        <f>L102+N102</f>
        <v>890901</v>
      </c>
    </row>
    <row r="103" spans="1:15" ht="15">
      <c r="A103" s="62" t="s">
        <v>153</v>
      </c>
      <c r="B103" s="35" t="s">
        <v>154</v>
      </c>
      <c r="C103" s="35"/>
      <c r="D103" s="35"/>
      <c r="E103" s="36" t="e">
        <f>E104+E107</f>
        <v>#REF!</v>
      </c>
      <c r="F103" s="36">
        <v>0</v>
      </c>
      <c r="G103" s="36">
        <v>0</v>
      </c>
      <c r="H103" s="37" t="e">
        <f>H104+H107</f>
        <v>#REF!</v>
      </c>
      <c r="I103" s="37" t="e">
        <f>I104+I107</f>
        <v>#REF!</v>
      </c>
      <c r="J103" s="37" t="e">
        <f>J104+J107</f>
        <v>#REF!</v>
      </c>
      <c r="K103" s="36" t="e">
        <f>K104+K107</f>
        <v>#REF!</v>
      </c>
      <c r="L103" s="37">
        <f>L104+L107</f>
        <v>49406</v>
      </c>
      <c r="M103" s="37">
        <f>M104+M107</f>
        <v>2.296</v>
      </c>
      <c r="N103" s="37">
        <f>N104+N107</f>
        <v>0</v>
      </c>
      <c r="O103" s="38">
        <f>O104+O107</f>
        <v>49406</v>
      </c>
    </row>
    <row r="104" spans="1:15" ht="15">
      <c r="A104" s="39"/>
      <c r="B104" s="40" t="s">
        <v>155</v>
      </c>
      <c r="C104" s="41"/>
      <c r="D104" s="42" t="s">
        <v>156</v>
      </c>
      <c r="E104" s="42">
        <f>SUM(E105:E105)</f>
        <v>7040</v>
      </c>
      <c r="F104" s="42">
        <v>0</v>
      </c>
      <c r="G104" s="42">
        <v>0</v>
      </c>
      <c r="H104" s="43" t="e">
        <f>#REF!+H105+#REF!</f>
        <v>#REF!</v>
      </c>
      <c r="I104" s="43" t="e">
        <f>#REF!+I105+#REF!</f>
        <v>#REF!</v>
      </c>
      <c r="J104" s="43" t="e">
        <f>#REF!+J105+#REF!</f>
        <v>#REF!</v>
      </c>
      <c r="K104" s="42" t="e">
        <f>#REF!+K105+#REF!</f>
        <v>#REF!</v>
      </c>
      <c r="L104" s="43">
        <f>L105+L106</f>
        <v>20706</v>
      </c>
      <c r="M104" s="43">
        <f>M105+M106</f>
        <v>0</v>
      </c>
      <c r="N104" s="43">
        <f>N105+N106</f>
        <v>0</v>
      </c>
      <c r="O104" s="45">
        <f>O105+O106</f>
        <v>20706</v>
      </c>
    </row>
    <row r="105" spans="1:15" ht="15">
      <c r="A105" s="64"/>
      <c r="B105" s="65"/>
      <c r="C105" s="90" t="s">
        <v>68</v>
      </c>
      <c r="D105" s="49" t="s">
        <v>69</v>
      </c>
      <c r="E105" s="49">
        <v>7040</v>
      </c>
      <c r="F105" s="49">
        <v>0</v>
      </c>
      <c r="G105" s="49">
        <v>0</v>
      </c>
      <c r="H105" s="50">
        <v>19040</v>
      </c>
      <c r="I105" s="49">
        <v>0</v>
      </c>
      <c r="J105" s="49">
        <v>0</v>
      </c>
      <c r="K105" s="49">
        <v>19040</v>
      </c>
      <c r="L105" s="50">
        <v>0</v>
      </c>
      <c r="M105" s="67">
        <f>L105/K105</f>
        <v>0</v>
      </c>
      <c r="N105" s="69">
        <v>0</v>
      </c>
      <c r="O105" s="61">
        <f>L105+N105</f>
        <v>0</v>
      </c>
    </row>
    <row r="106" spans="1:15" ht="15">
      <c r="A106" s="64"/>
      <c r="B106" s="65"/>
      <c r="C106" s="90" t="s">
        <v>88</v>
      </c>
      <c r="D106" s="49" t="s">
        <v>89</v>
      </c>
      <c r="E106" s="49"/>
      <c r="F106" s="49"/>
      <c r="G106" s="49"/>
      <c r="H106" s="50"/>
      <c r="I106" s="49"/>
      <c r="J106" s="49"/>
      <c r="K106" s="49"/>
      <c r="L106" s="50">
        <v>20706</v>
      </c>
      <c r="M106" s="67"/>
      <c r="N106" s="69">
        <v>0</v>
      </c>
      <c r="O106" s="61">
        <f>L106+N106</f>
        <v>20706</v>
      </c>
    </row>
    <row r="107" spans="1:15" ht="15">
      <c r="A107" s="39"/>
      <c r="B107" s="40" t="s">
        <v>157</v>
      </c>
      <c r="C107" s="41"/>
      <c r="D107" s="42" t="s">
        <v>158</v>
      </c>
      <c r="E107" s="42" t="e">
        <f>#REF!+#REF!+E108</f>
        <v>#REF!</v>
      </c>
      <c r="F107" s="42">
        <v>0</v>
      </c>
      <c r="G107" s="42">
        <v>0</v>
      </c>
      <c r="H107" s="43" t="e">
        <f>#REF!+#REF!+H108</f>
        <v>#REF!</v>
      </c>
      <c r="I107" s="42">
        <v>0</v>
      </c>
      <c r="J107" s="42">
        <v>0</v>
      </c>
      <c r="K107" s="42" t="e">
        <f>#REF!+#REF!+K108</f>
        <v>#REF!</v>
      </c>
      <c r="L107" s="43">
        <f>L108</f>
        <v>28700</v>
      </c>
      <c r="M107" s="43">
        <f>M108</f>
        <v>2.296</v>
      </c>
      <c r="N107" s="43">
        <f>N108</f>
        <v>0</v>
      </c>
      <c r="O107" s="45">
        <f>O108</f>
        <v>28700</v>
      </c>
    </row>
    <row r="108" spans="1:15" ht="15" customHeight="1">
      <c r="A108" s="64"/>
      <c r="B108" s="65"/>
      <c r="C108" s="65" t="s">
        <v>88</v>
      </c>
      <c r="D108" s="49" t="s">
        <v>89</v>
      </c>
      <c r="E108" s="49">
        <v>12500</v>
      </c>
      <c r="F108" s="49">
        <v>0</v>
      </c>
      <c r="G108" s="49">
        <v>0</v>
      </c>
      <c r="H108" s="50">
        <v>12500</v>
      </c>
      <c r="I108" s="49">
        <v>0</v>
      </c>
      <c r="J108" s="49">
        <v>0</v>
      </c>
      <c r="K108" s="49">
        <v>12500</v>
      </c>
      <c r="L108" s="50">
        <v>28700</v>
      </c>
      <c r="M108" s="108">
        <f>L108/K108</f>
        <v>2.296</v>
      </c>
      <c r="N108" s="69">
        <v>0</v>
      </c>
      <c r="O108" s="61">
        <f>L108+N108</f>
        <v>28700</v>
      </c>
    </row>
    <row r="109" spans="1:15" ht="12.75" customHeight="1" hidden="1">
      <c r="A109" s="117">
        <v>851</v>
      </c>
      <c r="B109" s="118" t="s">
        <v>159</v>
      </c>
      <c r="C109" s="118"/>
      <c r="D109" s="118"/>
      <c r="E109" s="119"/>
      <c r="F109" s="120"/>
      <c r="G109" s="120"/>
      <c r="H109" s="121">
        <v>5260</v>
      </c>
      <c r="I109" s="121">
        <v>0</v>
      </c>
      <c r="J109" s="121">
        <v>0</v>
      </c>
      <c r="K109" s="122">
        <v>5260</v>
      </c>
      <c r="L109" s="123">
        <v>0</v>
      </c>
      <c r="M109" s="78">
        <f>L109/K109</f>
        <v>0</v>
      </c>
      <c r="N109" s="124"/>
      <c r="O109" s="80"/>
    </row>
    <row r="110" spans="1:15" ht="12.75" hidden="1">
      <c r="A110" s="64"/>
      <c r="B110" s="41">
        <v>85154</v>
      </c>
      <c r="C110" s="41"/>
      <c r="D110" s="56" t="s">
        <v>160</v>
      </c>
      <c r="E110" s="56"/>
      <c r="F110" s="56"/>
      <c r="G110" s="56"/>
      <c r="H110" s="57">
        <v>5260</v>
      </c>
      <c r="I110" s="56">
        <v>0</v>
      </c>
      <c r="J110" s="56">
        <v>0</v>
      </c>
      <c r="K110" s="56">
        <v>5260</v>
      </c>
      <c r="L110" s="57">
        <v>0</v>
      </c>
      <c r="M110" s="82">
        <f>L110/K110</f>
        <v>0</v>
      </c>
      <c r="N110" s="125"/>
      <c r="O110" s="53"/>
    </row>
    <row r="111" spans="1:15" ht="12.75" hidden="1">
      <c r="A111" s="64"/>
      <c r="B111" s="65"/>
      <c r="C111" s="65" t="s">
        <v>54</v>
      </c>
      <c r="D111" s="49" t="s">
        <v>55</v>
      </c>
      <c r="E111" s="49"/>
      <c r="F111" s="49"/>
      <c r="G111" s="49"/>
      <c r="H111" s="50">
        <v>5260</v>
      </c>
      <c r="I111" s="49">
        <v>0</v>
      </c>
      <c r="J111" s="49">
        <v>0</v>
      </c>
      <c r="K111" s="49">
        <v>5260</v>
      </c>
      <c r="L111" s="50">
        <v>0</v>
      </c>
      <c r="M111" s="83">
        <f>L111/K111</f>
        <v>0</v>
      </c>
      <c r="N111" s="125"/>
      <c r="O111" s="53"/>
    </row>
    <row r="112" spans="1:15" ht="15">
      <c r="A112" s="62" t="s">
        <v>161</v>
      </c>
      <c r="B112" s="35" t="s">
        <v>162</v>
      </c>
      <c r="C112" s="35"/>
      <c r="D112" s="35"/>
      <c r="E112" s="36" t="e">
        <f>#REF!+E118+E121+E126+E130</f>
        <v>#REF!</v>
      </c>
      <c r="F112" s="36">
        <v>99210</v>
      </c>
      <c r="G112" s="36">
        <v>0</v>
      </c>
      <c r="H112" s="37" t="e">
        <f>#REF!+H118+H121+H126+H130+H134</f>
        <v>#REF!</v>
      </c>
      <c r="I112" s="37" t="e">
        <f>#REF!+I118+I121+I126+I130+I134</f>
        <v>#REF!</v>
      </c>
      <c r="J112" s="37" t="e">
        <f>#REF!+J118+J121+J126+J130+J134</f>
        <v>#REF!</v>
      </c>
      <c r="K112" s="36" t="e">
        <f>#REF!+K118+K121+K126+K130+K134</f>
        <v>#REF!</v>
      </c>
      <c r="L112" s="37">
        <f>L114+L118+L121+L126+L130+L134</f>
        <v>10070610</v>
      </c>
      <c r="M112" s="37">
        <f>M114+M118+M121+M126+M130+M134</f>
        <v>9.529046317131405</v>
      </c>
      <c r="N112" s="37">
        <f>N114+N118+N121+N126+N130+N134</f>
        <v>109266</v>
      </c>
      <c r="O112" s="38">
        <f>O114+O118+O121+O126+O130+O134</f>
        <v>10179876</v>
      </c>
    </row>
    <row r="113" spans="1:15" ht="15">
      <c r="A113" s="39"/>
      <c r="B113" s="40" t="s">
        <v>163</v>
      </c>
      <c r="C113" s="41"/>
      <c r="D113" s="42" t="s">
        <v>164</v>
      </c>
      <c r="E113" s="49"/>
      <c r="F113" s="49"/>
      <c r="G113" s="49"/>
      <c r="H113" s="50"/>
      <c r="I113" s="49"/>
      <c r="J113" s="49"/>
      <c r="K113" s="49"/>
      <c r="L113" s="50"/>
      <c r="M113" s="82"/>
      <c r="N113" s="52"/>
      <c r="O113" s="53"/>
    </row>
    <row r="114" spans="1:15" ht="15">
      <c r="A114" s="39"/>
      <c r="B114" s="41"/>
      <c r="C114" s="41"/>
      <c r="D114" s="42" t="s">
        <v>165</v>
      </c>
      <c r="E114" s="49"/>
      <c r="F114" s="49"/>
      <c r="G114" s="49"/>
      <c r="H114" s="50"/>
      <c r="I114" s="49"/>
      <c r="J114" s="49"/>
      <c r="K114" s="49"/>
      <c r="L114" s="57">
        <f>L116</f>
        <v>7936100</v>
      </c>
      <c r="M114" s="57">
        <f>M116</f>
        <v>1.1827272727272726</v>
      </c>
      <c r="N114" s="57">
        <f>N116</f>
        <v>0</v>
      </c>
      <c r="O114" s="126">
        <f>O116</f>
        <v>7936100</v>
      </c>
    </row>
    <row r="115" spans="1:15" ht="15">
      <c r="A115" s="64"/>
      <c r="B115" s="65"/>
      <c r="C115" s="90" t="s">
        <v>60</v>
      </c>
      <c r="D115" s="49" t="s">
        <v>61</v>
      </c>
      <c r="E115" s="42"/>
      <c r="F115" s="42"/>
      <c r="G115" s="42"/>
      <c r="H115" s="43"/>
      <c r="I115" s="42"/>
      <c r="J115" s="42"/>
      <c r="K115" s="42"/>
      <c r="L115" s="43"/>
      <c r="M115" s="51"/>
      <c r="N115" s="52"/>
      <c r="O115" s="53"/>
    </row>
    <row r="116" spans="1:15" ht="15">
      <c r="A116" s="64"/>
      <c r="B116" s="65"/>
      <c r="C116" s="90"/>
      <c r="D116" s="68" t="s">
        <v>62</v>
      </c>
      <c r="E116" s="49">
        <v>6710000</v>
      </c>
      <c r="F116" s="49">
        <v>0</v>
      </c>
      <c r="G116" s="49">
        <v>0</v>
      </c>
      <c r="H116" s="50">
        <v>6710000</v>
      </c>
      <c r="I116" s="49">
        <v>0</v>
      </c>
      <c r="J116" s="49">
        <v>0</v>
      </c>
      <c r="K116" s="49">
        <v>6710000</v>
      </c>
      <c r="L116" s="50">
        <v>7936100</v>
      </c>
      <c r="M116" s="51">
        <f>L116/K116</f>
        <v>1.1827272727272726</v>
      </c>
      <c r="N116" s="69">
        <v>0</v>
      </c>
      <c r="O116" s="61">
        <f>L116+N116</f>
        <v>7936100</v>
      </c>
    </row>
    <row r="117" spans="1:15" ht="15">
      <c r="A117" s="39"/>
      <c r="B117" s="40" t="s">
        <v>166</v>
      </c>
      <c r="C117" s="41"/>
      <c r="D117" s="42" t="s">
        <v>167</v>
      </c>
      <c r="E117" s="49"/>
      <c r="F117" s="49"/>
      <c r="G117" s="49"/>
      <c r="H117" s="50"/>
      <c r="I117" s="49"/>
      <c r="J117" s="49"/>
      <c r="K117" s="49"/>
      <c r="L117" s="50"/>
      <c r="M117" s="51"/>
      <c r="N117" s="52"/>
      <c r="O117" s="53"/>
    </row>
    <row r="118" spans="1:15" ht="15">
      <c r="A118" s="39"/>
      <c r="B118" s="41"/>
      <c r="C118" s="41"/>
      <c r="D118" s="42" t="s">
        <v>168</v>
      </c>
      <c r="E118" s="42">
        <f>SUM(E120:E120)</f>
        <v>95700</v>
      </c>
      <c r="F118" s="42">
        <v>0</v>
      </c>
      <c r="G118" s="42">
        <v>0</v>
      </c>
      <c r="H118" s="43">
        <f>H120</f>
        <v>95700</v>
      </c>
      <c r="I118" s="42">
        <f>I120</f>
        <v>0</v>
      </c>
      <c r="J118" s="42">
        <f>J120</f>
        <v>20582</v>
      </c>
      <c r="K118" s="42">
        <f>K120</f>
        <v>75118</v>
      </c>
      <c r="L118" s="43">
        <f>L120</f>
        <v>85000</v>
      </c>
      <c r="M118" s="43">
        <f>M120</f>
        <v>1.1315530232434303</v>
      </c>
      <c r="N118" s="43">
        <f>N120</f>
        <v>0</v>
      </c>
      <c r="O118" s="45">
        <f>O120</f>
        <v>85000</v>
      </c>
    </row>
    <row r="119" spans="1:15" ht="15">
      <c r="A119" s="64"/>
      <c r="B119" s="65"/>
      <c r="C119" s="90" t="s">
        <v>60</v>
      </c>
      <c r="D119" s="49" t="s">
        <v>61</v>
      </c>
      <c r="E119" s="42"/>
      <c r="F119" s="42"/>
      <c r="G119" s="42"/>
      <c r="H119" s="43"/>
      <c r="I119" s="42"/>
      <c r="J119" s="42"/>
      <c r="K119" s="42"/>
      <c r="L119" s="43"/>
      <c r="M119" s="51"/>
      <c r="N119" s="52"/>
      <c r="O119" s="53"/>
    </row>
    <row r="120" spans="1:15" ht="15">
      <c r="A120" s="64"/>
      <c r="B120" s="65"/>
      <c r="C120" s="65"/>
      <c r="D120" s="68" t="s">
        <v>62</v>
      </c>
      <c r="E120" s="49">
        <v>95700</v>
      </c>
      <c r="F120" s="49">
        <v>0</v>
      </c>
      <c r="G120" s="49">
        <v>0</v>
      </c>
      <c r="H120" s="50">
        <v>95700</v>
      </c>
      <c r="I120" s="49">
        <v>0</v>
      </c>
      <c r="J120" s="70">
        <v>20582</v>
      </c>
      <c r="K120" s="49">
        <v>75118</v>
      </c>
      <c r="L120" s="50">
        <v>85000</v>
      </c>
      <c r="M120" s="51">
        <f>L120/K120</f>
        <v>1.1315530232434303</v>
      </c>
      <c r="N120" s="60">
        <v>0</v>
      </c>
      <c r="O120" s="61">
        <f>L120+N120</f>
        <v>85000</v>
      </c>
    </row>
    <row r="121" spans="1:15" ht="15">
      <c r="A121" s="39"/>
      <c r="B121" s="40" t="s">
        <v>169</v>
      </c>
      <c r="C121" s="41"/>
      <c r="D121" s="42" t="s">
        <v>170</v>
      </c>
      <c r="E121" s="42">
        <f>SUM(E123:E125)</f>
        <v>609700</v>
      </c>
      <c r="F121" s="42">
        <v>0</v>
      </c>
      <c r="G121" s="42">
        <v>0</v>
      </c>
      <c r="H121" s="43">
        <f>H123+H125</f>
        <v>633900</v>
      </c>
      <c r="I121" s="42">
        <f>I123+I125</f>
        <v>29000</v>
      </c>
      <c r="J121" s="42">
        <f>J123+J125</f>
        <v>0</v>
      </c>
      <c r="K121" s="42">
        <f>K123+K125</f>
        <v>662900</v>
      </c>
      <c r="L121" s="43">
        <f>L123+L125</f>
        <v>616900</v>
      </c>
      <c r="M121" s="43">
        <f>M123+M125</f>
        <v>1.9612598290657495</v>
      </c>
      <c r="N121" s="43">
        <f>N123+N125</f>
        <v>58274</v>
      </c>
      <c r="O121" s="45">
        <f>O123+O125</f>
        <v>675174</v>
      </c>
    </row>
    <row r="122" spans="1:15" ht="15">
      <c r="A122" s="64"/>
      <c r="B122" s="65"/>
      <c r="C122" s="90" t="s">
        <v>60</v>
      </c>
      <c r="D122" s="49" t="s">
        <v>61</v>
      </c>
      <c r="E122" s="42"/>
      <c r="F122" s="42"/>
      <c r="G122" s="42"/>
      <c r="H122" s="43"/>
      <c r="I122" s="42"/>
      <c r="J122" s="42"/>
      <c r="K122" s="42"/>
      <c r="L122" s="43"/>
      <c r="M122" s="51"/>
      <c r="N122" s="125"/>
      <c r="O122" s="53"/>
    </row>
    <row r="123" spans="1:15" ht="15">
      <c r="A123" s="64"/>
      <c r="B123" s="65"/>
      <c r="C123" s="65"/>
      <c r="D123" s="68" t="s">
        <v>62</v>
      </c>
      <c r="E123" s="49">
        <v>125800</v>
      </c>
      <c r="F123" s="49">
        <v>0</v>
      </c>
      <c r="G123" s="49">
        <v>0</v>
      </c>
      <c r="H123" s="50">
        <v>150000</v>
      </c>
      <c r="I123" s="70">
        <v>29000</v>
      </c>
      <c r="J123" s="49">
        <v>0</v>
      </c>
      <c r="K123" s="49">
        <v>179000</v>
      </c>
      <c r="L123" s="50">
        <v>195000</v>
      </c>
      <c r="M123" s="67">
        <f>L123/K123</f>
        <v>1.089385474860335</v>
      </c>
      <c r="N123" s="69">
        <v>0</v>
      </c>
      <c r="O123" s="61">
        <f>L123+N123</f>
        <v>195000</v>
      </c>
    </row>
    <row r="124" spans="1:15" ht="15">
      <c r="A124" s="64"/>
      <c r="B124" s="65"/>
      <c r="C124" s="90" t="s">
        <v>171</v>
      </c>
      <c r="D124" s="49" t="s">
        <v>172</v>
      </c>
      <c r="E124" s="49"/>
      <c r="F124" s="49"/>
      <c r="G124" s="49"/>
      <c r="H124" s="50"/>
      <c r="I124" s="49"/>
      <c r="J124" s="49"/>
      <c r="K124" s="49"/>
      <c r="L124" s="50"/>
      <c r="M124" s="67"/>
      <c r="N124" s="69"/>
      <c r="O124" s="61"/>
    </row>
    <row r="125" spans="1:15" ht="15">
      <c r="A125" s="64"/>
      <c r="B125" s="65"/>
      <c r="C125" s="65"/>
      <c r="D125" s="49" t="s">
        <v>173</v>
      </c>
      <c r="E125" s="49">
        <v>483900</v>
      </c>
      <c r="F125" s="49">
        <v>0</v>
      </c>
      <c r="G125" s="49">
        <v>0</v>
      </c>
      <c r="H125" s="50">
        <v>483900</v>
      </c>
      <c r="I125" s="49">
        <v>0</v>
      </c>
      <c r="J125" s="49">
        <v>0</v>
      </c>
      <c r="K125" s="49">
        <v>483900</v>
      </c>
      <c r="L125" s="50">
        <v>421900</v>
      </c>
      <c r="M125" s="67">
        <f>L125/K125</f>
        <v>0.8718743542054144</v>
      </c>
      <c r="N125" s="69">
        <v>58274</v>
      </c>
      <c r="O125" s="61">
        <f>L125+N125</f>
        <v>480174</v>
      </c>
    </row>
    <row r="126" spans="1:15" ht="15">
      <c r="A126" s="39"/>
      <c r="B126" s="40" t="s">
        <v>174</v>
      </c>
      <c r="C126" s="41"/>
      <c r="D126" s="42" t="s">
        <v>175</v>
      </c>
      <c r="E126" s="42">
        <v>384500</v>
      </c>
      <c r="F126" s="42">
        <v>0</v>
      </c>
      <c r="G126" s="42">
        <v>0</v>
      </c>
      <c r="H126" s="43">
        <f>H128+H129</f>
        <v>393500</v>
      </c>
      <c r="I126" s="43">
        <f>I128+I129</f>
        <v>0</v>
      </c>
      <c r="J126" s="43">
        <f>J128+J129</f>
        <v>0</v>
      </c>
      <c r="K126" s="42">
        <f>K128+K129</f>
        <v>393500</v>
      </c>
      <c r="L126" s="43">
        <f>L128+L129</f>
        <v>444000</v>
      </c>
      <c r="M126" s="43">
        <f>M128+M129</f>
        <v>2.5653807253287098</v>
      </c>
      <c r="N126" s="43">
        <f>N128+N129</f>
        <v>0</v>
      </c>
      <c r="O126" s="45">
        <f>O128+O129</f>
        <v>444000</v>
      </c>
    </row>
    <row r="127" spans="1:15" ht="15">
      <c r="A127" s="64"/>
      <c r="B127" s="65"/>
      <c r="C127" s="90" t="s">
        <v>171</v>
      </c>
      <c r="D127" s="49" t="s">
        <v>172</v>
      </c>
      <c r="E127" s="49"/>
      <c r="F127" s="49"/>
      <c r="G127" s="49"/>
      <c r="H127" s="50"/>
      <c r="I127" s="49"/>
      <c r="J127" s="49"/>
      <c r="K127" s="49"/>
      <c r="L127" s="50"/>
      <c r="M127" s="51"/>
      <c r="N127" s="52"/>
      <c r="O127" s="53"/>
    </row>
    <row r="128" spans="1:15" ht="15">
      <c r="A128" s="64"/>
      <c r="B128" s="65"/>
      <c r="C128" s="65"/>
      <c r="D128" s="49" t="s">
        <v>173</v>
      </c>
      <c r="E128" s="49">
        <v>384500</v>
      </c>
      <c r="F128" s="49"/>
      <c r="G128" s="49"/>
      <c r="H128" s="50">
        <v>384500</v>
      </c>
      <c r="I128" s="49"/>
      <c r="J128" s="49"/>
      <c r="K128" s="49">
        <v>384500</v>
      </c>
      <c r="L128" s="50">
        <v>431000</v>
      </c>
      <c r="M128" s="51">
        <f>L128/K128</f>
        <v>1.1209362808842653</v>
      </c>
      <c r="N128" s="69">
        <v>0</v>
      </c>
      <c r="O128" s="61">
        <f>L128+N128</f>
        <v>431000</v>
      </c>
    </row>
    <row r="129" spans="1:15" ht="15">
      <c r="A129" s="64"/>
      <c r="B129" s="65"/>
      <c r="C129" s="65" t="s">
        <v>68</v>
      </c>
      <c r="D129" s="49" t="s">
        <v>69</v>
      </c>
      <c r="E129" s="49"/>
      <c r="F129" s="49">
        <v>9000</v>
      </c>
      <c r="G129" s="49">
        <v>0</v>
      </c>
      <c r="H129" s="50">
        <v>9000</v>
      </c>
      <c r="I129" s="49">
        <v>0</v>
      </c>
      <c r="J129" s="49">
        <v>0</v>
      </c>
      <c r="K129" s="49">
        <v>9000</v>
      </c>
      <c r="L129" s="50">
        <v>13000</v>
      </c>
      <c r="M129" s="51">
        <f>L129/K129</f>
        <v>1.4444444444444444</v>
      </c>
      <c r="N129" s="60">
        <v>0</v>
      </c>
      <c r="O129" s="61">
        <f>L129+N129</f>
        <v>13000</v>
      </c>
    </row>
    <row r="130" spans="1:15" ht="15">
      <c r="A130" s="39"/>
      <c r="B130" s="40" t="s">
        <v>176</v>
      </c>
      <c r="C130" s="41"/>
      <c r="D130" s="42" t="s">
        <v>177</v>
      </c>
      <c r="E130" s="42">
        <f>SUM(E131:E133)</f>
        <v>178900</v>
      </c>
      <c r="F130" s="42">
        <v>0</v>
      </c>
      <c r="G130" s="42">
        <v>0</v>
      </c>
      <c r="H130" s="43">
        <f>H131+H133</f>
        <v>178900</v>
      </c>
      <c r="I130" s="43">
        <f>I131+I133</f>
        <v>0</v>
      </c>
      <c r="J130" s="43">
        <f>J131+J133</f>
        <v>0</v>
      </c>
      <c r="K130" s="42">
        <f>K131+K133</f>
        <v>178900</v>
      </c>
      <c r="L130" s="43">
        <f>L131+L133</f>
        <v>190700</v>
      </c>
      <c r="M130" s="43">
        <f>M131+M133</f>
        <v>2.088125466766243</v>
      </c>
      <c r="N130" s="43">
        <f>N131+N133</f>
        <v>0</v>
      </c>
      <c r="O130" s="45">
        <f>O131+O133</f>
        <v>190700</v>
      </c>
    </row>
    <row r="131" spans="1:15" ht="15">
      <c r="A131" s="64"/>
      <c r="B131" s="65"/>
      <c r="C131" s="90" t="s">
        <v>68</v>
      </c>
      <c r="D131" s="49" t="s">
        <v>69</v>
      </c>
      <c r="E131" s="49">
        <v>45000</v>
      </c>
      <c r="F131" s="49">
        <v>0</v>
      </c>
      <c r="G131" s="49">
        <v>0</v>
      </c>
      <c r="H131" s="50">
        <v>45000</v>
      </c>
      <c r="I131" s="49">
        <v>0</v>
      </c>
      <c r="J131" s="49">
        <v>0</v>
      </c>
      <c r="K131" s="49">
        <v>45000</v>
      </c>
      <c r="L131" s="50">
        <v>45000</v>
      </c>
      <c r="M131" s="67">
        <f>L131/K131</f>
        <v>1</v>
      </c>
      <c r="N131" s="60">
        <v>0</v>
      </c>
      <c r="O131" s="61">
        <f>L131+N131</f>
        <v>45000</v>
      </c>
    </row>
    <row r="132" spans="1:15" ht="15">
      <c r="A132" s="64"/>
      <c r="B132" s="65"/>
      <c r="C132" s="90" t="s">
        <v>60</v>
      </c>
      <c r="D132" s="49" t="s">
        <v>61</v>
      </c>
      <c r="E132" s="49"/>
      <c r="F132" s="49"/>
      <c r="G132" s="49"/>
      <c r="H132" s="50"/>
      <c r="I132" s="49"/>
      <c r="J132" s="49"/>
      <c r="K132" s="49"/>
      <c r="L132" s="50"/>
      <c r="M132" s="67"/>
      <c r="N132" s="60"/>
      <c r="O132" s="61"/>
    </row>
    <row r="133" spans="1:15" ht="15">
      <c r="A133" s="64"/>
      <c r="B133" s="65"/>
      <c r="C133" s="65"/>
      <c r="D133" s="68" t="s">
        <v>62</v>
      </c>
      <c r="E133" s="49">
        <v>133900</v>
      </c>
      <c r="F133" s="49">
        <v>0</v>
      </c>
      <c r="G133" s="49">
        <v>0</v>
      </c>
      <c r="H133" s="50">
        <v>133900</v>
      </c>
      <c r="I133" s="49">
        <v>0</v>
      </c>
      <c r="J133" s="49">
        <v>0</v>
      </c>
      <c r="K133" s="49">
        <v>133900</v>
      </c>
      <c r="L133" s="50">
        <v>145700</v>
      </c>
      <c r="M133" s="67">
        <f>L133/K133</f>
        <v>1.0881254667662434</v>
      </c>
      <c r="N133" s="60">
        <v>0</v>
      </c>
      <c r="O133" s="61">
        <f>L133+N133</f>
        <v>145700</v>
      </c>
    </row>
    <row r="134" spans="1:15" ht="15">
      <c r="A134" s="64"/>
      <c r="B134" s="41">
        <v>85295</v>
      </c>
      <c r="C134" s="65"/>
      <c r="D134" s="56" t="s">
        <v>162</v>
      </c>
      <c r="E134" s="56">
        <v>0</v>
      </c>
      <c r="F134" s="56">
        <v>90210</v>
      </c>
      <c r="G134" s="56">
        <v>0</v>
      </c>
      <c r="H134" s="57" t="e">
        <f>H136+#REF!+#REF!</f>
        <v>#REF!</v>
      </c>
      <c r="I134" s="57" t="e">
        <f>I136+#REF!+#REF!</f>
        <v>#REF!</v>
      </c>
      <c r="J134" s="57" t="e">
        <f>J136+#REF!+#REF!</f>
        <v>#REF!</v>
      </c>
      <c r="K134" s="56" t="e">
        <f>K136+#REF!+#REF!</f>
        <v>#REF!</v>
      </c>
      <c r="L134" s="57">
        <f>L136+L147</f>
        <v>797910</v>
      </c>
      <c r="M134" s="57">
        <f>M136+M147</f>
        <v>0.6</v>
      </c>
      <c r="N134" s="57">
        <f>N136+N147</f>
        <v>50992</v>
      </c>
      <c r="O134" s="59">
        <f>O136+O147</f>
        <v>848902</v>
      </c>
    </row>
    <row r="135" spans="1:15" ht="15">
      <c r="A135" s="64"/>
      <c r="B135" s="65"/>
      <c r="C135" s="65" t="s">
        <v>171</v>
      </c>
      <c r="D135" s="49" t="s">
        <v>178</v>
      </c>
      <c r="E135" s="49"/>
      <c r="F135" s="49"/>
      <c r="G135" s="49"/>
      <c r="H135" s="50"/>
      <c r="I135" s="49"/>
      <c r="J135" s="49"/>
      <c r="K135" s="49"/>
      <c r="L135" s="50"/>
      <c r="M135" s="51"/>
      <c r="N135" s="52"/>
      <c r="O135" s="53"/>
    </row>
    <row r="136" spans="1:15" ht="15" customHeight="1">
      <c r="A136" s="64"/>
      <c r="B136" s="65"/>
      <c r="C136" s="65"/>
      <c r="D136" s="49" t="s">
        <v>179</v>
      </c>
      <c r="E136" s="49">
        <v>0</v>
      </c>
      <c r="F136" s="49">
        <v>90210</v>
      </c>
      <c r="G136" s="49">
        <v>0</v>
      </c>
      <c r="H136" s="50">
        <v>90210</v>
      </c>
      <c r="I136" s="49">
        <v>60140</v>
      </c>
      <c r="J136" s="49">
        <v>0</v>
      </c>
      <c r="K136" s="49">
        <v>150350</v>
      </c>
      <c r="L136" s="50">
        <v>90210</v>
      </c>
      <c r="M136" s="67">
        <f>L136/K136</f>
        <v>0.6</v>
      </c>
      <c r="N136" s="69">
        <v>50992</v>
      </c>
      <c r="O136" s="61">
        <f>L136+N136</f>
        <v>141202</v>
      </c>
    </row>
    <row r="137" spans="1:15" ht="12.75" hidden="1">
      <c r="A137" s="117">
        <v>853</v>
      </c>
      <c r="B137" s="118" t="s">
        <v>180</v>
      </c>
      <c r="C137" s="118"/>
      <c r="D137" s="118"/>
      <c r="E137" s="122">
        <v>0</v>
      </c>
      <c r="F137" s="122">
        <v>37520</v>
      </c>
      <c r="G137" s="122">
        <v>0</v>
      </c>
      <c r="H137" s="121">
        <v>37520</v>
      </c>
      <c r="I137" s="122">
        <v>0</v>
      </c>
      <c r="J137" s="122">
        <v>0</v>
      </c>
      <c r="K137" s="122">
        <v>37520</v>
      </c>
      <c r="L137" s="123">
        <v>0</v>
      </c>
      <c r="M137" s="78">
        <f>L137/K137</f>
        <v>0</v>
      </c>
      <c r="N137" s="79"/>
      <c r="O137" s="80"/>
    </row>
    <row r="138" spans="1:15" ht="12.75" hidden="1">
      <c r="A138" s="127"/>
      <c r="B138" s="128">
        <v>85395</v>
      </c>
      <c r="C138" s="90"/>
      <c r="D138" s="129" t="s">
        <v>181</v>
      </c>
      <c r="E138" s="49"/>
      <c r="F138" s="49"/>
      <c r="G138" s="49"/>
      <c r="H138" s="57">
        <v>37520</v>
      </c>
      <c r="I138" s="56">
        <v>0</v>
      </c>
      <c r="J138" s="56">
        <v>0</v>
      </c>
      <c r="K138" s="56">
        <v>37520</v>
      </c>
      <c r="L138" s="57">
        <v>0</v>
      </c>
      <c r="M138" s="82">
        <f>L138/K138</f>
        <v>0</v>
      </c>
      <c r="N138" s="52"/>
      <c r="O138" s="53"/>
    </row>
    <row r="139" spans="1:15" ht="12.75" hidden="1">
      <c r="A139" s="127"/>
      <c r="B139" s="90"/>
      <c r="C139" s="90" t="s">
        <v>30</v>
      </c>
      <c r="D139" s="49" t="s">
        <v>31</v>
      </c>
      <c r="E139" s="49">
        <v>0</v>
      </c>
      <c r="F139" s="49">
        <v>37520</v>
      </c>
      <c r="G139" s="49">
        <v>0</v>
      </c>
      <c r="H139" s="50">
        <v>37520</v>
      </c>
      <c r="I139" s="49">
        <v>0</v>
      </c>
      <c r="J139" s="49">
        <v>0</v>
      </c>
      <c r="K139" s="49">
        <v>37520</v>
      </c>
      <c r="L139" s="50">
        <v>0</v>
      </c>
      <c r="M139" s="51">
        <f>L139/K139</f>
        <v>0</v>
      </c>
      <c r="N139" s="52"/>
      <c r="O139" s="53"/>
    </row>
    <row r="140" spans="1:15" ht="12.75" hidden="1">
      <c r="A140" s="127"/>
      <c r="B140" s="90"/>
      <c r="C140" s="90"/>
      <c r="D140" s="49" t="s">
        <v>182</v>
      </c>
      <c r="E140" s="49"/>
      <c r="F140" s="49"/>
      <c r="G140" s="49"/>
      <c r="H140" s="50"/>
      <c r="I140" s="49"/>
      <c r="J140" s="49"/>
      <c r="K140" s="49"/>
      <c r="L140" s="50"/>
      <c r="M140" s="51"/>
      <c r="N140" s="52"/>
      <c r="O140" s="53"/>
    </row>
    <row r="141" spans="1:15" ht="12.75" hidden="1">
      <c r="A141" s="127"/>
      <c r="B141" s="90"/>
      <c r="C141" s="90"/>
      <c r="D141" s="49" t="s">
        <v>183</v>
      </c>
      <c r="E141" s="49"/>
      <c r="F141" s="49"/>
      <c r="G141" s="49"/>
      <c r="H141" s="50"/>
      <c r="I141" s="49"/>
      <c r="J141" s="49"/>
      <c r="K141" s="49"/>
      <c r="L141" s="50"/>
      <c r="M141" s="83"/>
      <c r="N141" s="52"/>
      <c r="O141" s="53"/>
    </row>
    <row r="142" spans="1:15" ht="12.75" hidden="1">
      <c r="A142" s="117">
        <v>854</v>
      </c>
      <c r="B142" s="118" t="s">
        <v>184</v>
      </c>
      <c r="C142" s="118"/>
      <c r="D142" s="118"/>
      <c r="E142" s="119"/>
      <c r="F142" s="120"/>
      <c r="G142" s="120"/>
      <c r="H142" s="121">
        <v>101585</v>
      </c>
      <c r="I142" s="121">
        <v>0</v>
      </c>
      <c r="J142" s="121">
        <v>0</v>
      </c>
      <c r="K142" s="122">
        <v>101585</v>
      </c>
      <c r="L142" s="123">
        <v>0</v>
      </c>
      <c r="M142" s="78">
        <f>L142/K142</f>
        <v>0</v>
      </c>
      <c r="N142" s="79"/>
      <c r="O142" s="80"/>
    </row>
    <row r="143" spans="1:15" ht="12.75" hidden="1">
      <c r="A143" s="127"/>
      <c r="B143" s="128">
        <v>85415</v>
      </c>
      <c r="C143" s="90"/>
      <c r="D143" s="129" t="s">
        <v>185</v>
      </c>
      <c r="E143" s="49"/>
      <c r="F143" s="49"/>
      <c r="G143" s="49"/>
      <c r="H143" s="57">
        <v>101585</v>
      </c>
      <c r="I143" s="56">
        <v>0</v>
      </c>
      <c r="J143" s="56">
        <v>0</v>
      </c>
      <c r="K143" s="56">
        <v>101585</v>
      </c>
      <c r="L143" s="57">
        <v>0</v>
      </c>
      <c r="M143" s="82">
        <f>L143/K143</f>
        <v>0</v>
      </c>
      <c r="N143" s="52"/>
      <c r="O143" s="53"/>
    </row>
    <row r="144" spans="1:15" ht="12.75" hidden="1">
      <c r="A144" s="127"/>
      <c r="B144" s="90"/>
      <c r="C144" s="90" t="s">
        <v>186</v>
      </c>
      <c r="D144" s="49" t="s">
        <v>178</v>
      </c>
      <c r="E144" s="49"/>
      <c r="F144" s="49"/>
      <c r="G144" s="49"/>
      <c r="H144" s="50">
        <v>101585</v>
      </c>
      <c r="I144" s="49">
        <v>0</v>
      </c>
      <c r="J144" s="49">
        <v>0</v>
      </c>
      <c r="K144" s="49">
        <v>101585</v>
      </c>
      <c r="L144" s="50">
        <v>0</v>
      </c>
      <c r="M144" s="51">
        <f>L144/K144</f>
        <v>0</v>
      </c>
      <c r="N144" s="52"/>
      <c r="O144" s="53"/>
    </row>
    <row r="145" spans="1:15" ht="12.75" hidden="1">
      <c r="A145" s="127"/>
      <c r="B145" s="90"/>
      <c r="C145" s="90"/>
      <c r="D145" s="49" t="s">
        <v>179</v>
      </c>
      <c r="E145" s="49"/>
      <c r="F145" s="49"/>
      <c r="G145" s="49"/>
      <c r="H145" s="50"/>
      <c r="I145" s="49"/>
      <c r="J145" s="49"/>
      <c r="K145" s="49"/>
      <c r="L145" s="50"/>
      <c r="M145" s="83"/>
      <c r="N145" s="52"/>
      <c r="O145" s="53"/>
    </row>
    <row r="146" spans="1:15" ht="15">
      <c r="A146" s="127"/>
      <c r="B146" s="90"/>
      <c r="C146" s="90" t="s">
        <v>114</v>
      </c>
      <c r="D146" s="49" t="s">
        <v>115</v>
      </c>
      <c r="E146" s="49"/>
      <c r="F146" s="49"/>
      <c r="G146" s="49"/>
      <c r="H146" s="50"/>
      <c r="I146" s="49"/>
      <c r="J146" s="49"/>
      <c r="K146" s="49"/>
      <c r="L146" s="50"/>
      <c r="M146" s="83"/>
      <c r="N146" s="52"/>
      <c r="O146" s="53"/>
    </row>
    <row r="147" spans="1:15" ht="15">
      <c r="A147" s="127"/>
      <c r="B147" s="90"/>
      <c r="C147" s="90"/>
      <c r="D147" s="49" t="s">
        <v>116</v>
      </c>
      <c r="E147" s="49"/>
      <c r="F147" s="49"/>
      <c r="G147" s="49"/>
      <c r="H147" s="50"/>
      <c r="I147" s="49"/>
      <c r="J147" s="49"/>
      <c r="K147" s="49"/>
      <c r="L147" s="50">
        <v>707700</v>
      </c>
      <c r="M147" s="108"/>
      <c r="N147" s="60">
        <v>0</v>
      </c>
      <c r="O147" s="61">
        <v>707700</v>
      </c>
    </row>
    <row r="148" spans="1:15" ht="15">
      <c r="A148" s="34">
        <v>854</v>
      </c>
      <c r="B148" s="35" t="s">
        <v>184</v>
      </c>
      <c r="C148" s="35"/>
      <c r="D148" s="35"/>
      <c r="E148" s="130"/>
      <c r="F148" s="130"/>
      <c r="G148" s="130"/>
      <c r="H148" s="131"/>
      <c r="I148" s="130"/>
      <c r="J148" s="130"/>
      <c r="K148" s="130"/>
      <c r="L148" s="131">
        <f>L149</f>
        <v>24612</v>
      </c>
      <c r="M148" s="131">
        <f>M149</f>
        <v>0</v>
      </c>
      <c r="N148" s="131">
        <f>N149</f>
        <v>64292</v>
      </c>
      <c r="O148" s="132">
        <f>O149</f>
        <v>88904</v>
      </c>
    </row>
    <row r="149" spans="1:15" ht="15">
      <c r="A149" s="127"/>
      <c r="B149" s="40">
        <v>85415</v>
      </c>
      <c r="C149" s="133"/>
      <c r="D149" s="56" t="s">
        <v>185</v>
      </c>
      <c r="E149" s="56"/>
      <c r="F149" s="56"/>
      <c r="G149" s="56"/>
      <c r="H149" s="57"/>
      <c r="I149" s="56"/>
      <c r="J149" s="56"/>
      <c r="K149" s="56"/>
      <c r="L149" s="57">
        <f>L151</f>
        <v>24612</v>
      </c>
      <c r="M149" s="57">
        <f>M151</f>
        <v>0</v>
      </c>
      <c r="N149" s="57">
        <f>N151</f>
        <v>64292</v>
      </c>
      <c r="O149" s="59">
        <f>O151</f>
        <v>88904</v>
      </c>
    </row>
    <row r="150" spans="1:15" ht="15">
      <c r="A150" s="127"/>
      <c r="B150" s="90"/>
      <c r="C150" s="90" t="s">
        <v>171</v>
      </c>
      <c r="D150" s="49" t="s">
        <v>187</v>
      </c>
      <c r="E150" s="49"/>
      <c r="F150" s="49"/>
      <c r="G150" s="49"/>
      <c r="H150" s="50"/>
      <c r="I150" s="49"/>
      <c r="J150" s="49"/>
      <c r="K150" s="49"/>
      <c r="L150" s="50"/>
      <c r="M150" s="108"/>
      <c r="N150" s="60"/>
      <c r="O150" s="61"/>
    </row>
    <row r="151" spans="1:15" ht="15">
      <c r="A151" s="127"/>
      <c r="B151" s="90"/>
      <c r="C151" s="90"/>
      <c r="D151" s="49" t="s">
        <v>188</v>
      </c>
      <c r="E151" s="49"/>
      <c r="F151" s="49"/>
      <c r="G151" s="49"/>
      <c r="H151" s="50"/>
      <c r="I151" s="49"/>
      <c r="J151" s="49"/>
      <c r="K151" s="49"/>
      <c r="L151" s="50">
        <v>24612</v>
      </c>
      <c r="M151" s="108"/>
      <c r="N151" s="69">
        <v>64292</v>
      </c>
      <c r="O151" s="61">
        <f>L151+N151</f>
        <v>88904</v>
      </c>
    </row>
    <row r="152" spans="1:15" ht="15">
      <c r="A152" s="34" t="s">
        <v>189</v>
      </c>
      <c r="B152" s="35" t="s">
        <v>190</v>
      </c>
      <c r="C152" s="35"/>
      <c r="D152" s="35"/>
      <c r="E152" s="134" t="e">
        <f>E157+#REF!</f>
        <v>#REF!</v>
      </c>
      <c r="F152" s="36">
        <v>5700</v>
      </c>
      <c r="G152" s="36">
        <v>0</v>
      </c>
      <c r="H152" s="37" t="e">
        <f>H157+#REF!</f>
        <v>#REF!</v>
      </c>
      <c r="I152" s="37">
        <v>1200</v>
      </c>
      <c r="J152" s="37" t="e">
        <f>J157+#REF!</f>
        <v>#REF!</v>
      </c>
      <c r="K152" s="36" t="e">
        <f>K157+#REF!</f>
        <v>#REF!</v>
      </c>
      <c r="L152" s="37">
        <f>L153+L157</f>
        <v>289600</v>
      </c>
      <c r="M152" s="37">
        <f>M153+M157</f>
        <v>2.391025641025641</v>
      </c>
      <c r="N152" s="37">
        <f>N153+N157</f>
        <v>0</v>
      </c>
      <c r="O152" s="38">
        <f>O153+O157</f>
        <v>289600</v>
      </c>
    </row>
    <row r="153" spans="1:15" ht="15">
      <c r="A153" s="135"/>
      <c r="B153" s="40">
        <v>90001</v>
      </c>
      <c r="C153" s="41"/>
      <c r="D153" s="136" t="s">
        <v>191</v>
      </c>
      <c r="E153" s="137"/>
      <c r="F153" s="138"/>
      <c r="G153" s="138"/>
      <c r="H153" s="43">
        <v>0</v>
      </c>
      <c r="I153" s="43"/>
      <c r="J153" s="43"/>
      <c r="K153" s="42">
        <v>0</v>
      </c>
      <c r="L153" s="43">
        <f>L156</f>
        <v>250000</v>
      </c>
      <c r="M153" s="43">
        <f>M156</f>
        <v>0</v>
      </c>
      <c r="N153" s="43">
        <f>N156</f>
        <v>0</v>
      </c>
      <c r="O153" s="45">
        <f>O156</f>
        <v>250000</v>
      </c>
    </row>
    <row r="154" spans="1:15" ht="15">
      <c r="A154" s="139"/>
      <c r="B154" s="140"/>
      <c r="C154" s="47" t="s">
        <v>192</v>
      </c>
      <c r="D154" s="49" t="s">
        <v>193</v>
      </c>
      <c r="E154" s="137"/>
      <c r="F154" s="138"/>
      <c r="G154" s="138"/>
      <c r="H154" s="125"/>
      <c r="I154" s="125"/>
      <c r="J154" s="125"/>
      <c r="K154" s="138"/>
      <c r="L154" s="125"/>
      <c r="M154" s="51"/>
      <c r="N154" s="52"/>
      <c r="O154" s="53"/>
    </row>
    <row r="155" spans="1:15" ht="15">
      <c r="A155" s="139"/>
      <c r="B155" s="140"/>
      <c r="C155" s="47"/>
      <c r="D155" s="49" t="s">
        <v>194</v>
      </c>
      <c r="E155" s="137"/>
      <c r="F155" s="138"/>
      <c r="G155" s="138"/>
      <c r="H155" s="125"/>
      <c r="I155" s="125"/>
      <c r="J155" s="125"/>
      <c r="K155" s="138"/>
      <c r="L155" s="125"/>
      <c r="M155" s="51"/>
      <c r="N155" s="52"/>
      <c r="O155" s="53"/>
    </row>
    <row r="156" spans="1:15" ht="15">
      <c r="A156" s="139"/>
      <c r="B156" s="140"/>
      <c r="C156" s="55"/>
      <c r="D156" s="49" t="s">
        <v>195</v>
      </c>
      <c r="E156" s="137"/>
      <c r="F156" s="138"/>
      <c r="G156" s="138"/>
      <c r="H156" s="69">
        <v>0</v>
      </c>
      <c r="I156" s="69"/>
      <c r="J156" s="69"/>
      <c r="K156" s="70">
        <v>0</v>
      </c>
      <c r="L156" s="69">
        <v>250000</v>
      </c>
      <c r="M156" s="67"/>
      <c r="N156" s="60">
        <v>0</v>
      </c>
      <c r="O156" s="61">
        <f>L156+N156</f>
        <v>250000</v>
      </c>
    </row>
    <row r="157" spans="1:15" ht="15">
      <c r="A157" s="39"/>
      <c r="B157" s="40" t="s">
        <v>196</v>
      </c>
      <c r="C157" s="41"/>
      <c r="D157" s="43" t="s">
        <v>197</v>
      </c>
      <c r="E157" s="89">
        <f>E159+E160</f>
        <v>23500</v>
      </c>
      <c r="F157" s="42">
        <v>5700</v>
      </c>
      <c r="G157" s="42">
        <v>0</v>
      </c>
      <c r="H157" s="43">
        <f>H159+H160</f>
        <v>35200</v>
      </c>
      <c r="I157" s="43">
        <f>I159+I160</f>
        <v>1200</v>
      </c>
      <c r="J157" s="43">
        <f>J159+J160</f>
        <v>2000</v>
      </c>
      <c r="K157" s="42">
        <f>K159+K160</f>
        <v>34400</v>
      </c>
      <c r="L157" s="43">
        <f>L159+L160</f>
        <v>39600</v>
      </c>
      <c r="M157" s="43">
        <f>M159+M160</f>
        <v>2.391025641025641</v>
      </c>
      <c r="N157" s="43">
        <f>N159+N160</f>
        <v>0</v>
      </c>
      <c r="O157" s="45">
        <f>O159+O160</f>
        <v>39600</v>
      </c>
    </row>
    <row r="158" spans="1:15" ht="15">
      <c r="A158" s="64"/>
      <c r="B158" s="65"/>
      <c r="C158" s="90" t="s">
        <v>198</v>
      </c>
      <c r="D158" s="50" t="s">
        <v>199</v>
      </c>
      <c r="E158" s="92"/>
      <c r="F158" s="49"/>
      <c r="G158" s="49"/>
      <c r="H158" s="50"/>
      <c r="I158" s="49"/>
      <c r="J158" s="49"/>
      <c r="K158" s="49"/>
      <c r="L158" s="50"/>
      <c r="M158" s="51"/>
      <c r="N158" s="52"/>
      <c r="O158" s="53"/>
    </row>
    <row r="159" spans="1:15" ht="15">
      <c r="A159" s="64"/>
      <c r="B159" s="65"/>
      <c r="C159" s="90"/>
      <c r="D159" s="50" t="s">
        <v>200</v>
      </c>
      <c r="E159" s="92">
        <v>21500</v>
      </c>
      <c r="F159" s="49">
        <v>5700</v>
      </c>
      <c r="G159" s="49">
        <v>0</v>
      </c>
      <c r="H159" s="50">
        <v>33200</v>
      </c>
      <c r="I159" s="49">
        <v>0</v>
      </c>
      <c r="J159" s="49">
        <v>2000</v>
      </c>
      <c r="K159" s="49">
        <v>31200</v>
      </c>
      <c r="L159" s="50">
        <v>35600</v>
      </c>
      <c r="M159" s="67">
        <f>L159/K159</f>
        <v>1.141025641025641</v>
      </c>
      <c r="N159" s="60">
        <v>0</v>
      </c>
      <c r="O159" s="61">
        <f>L159+N159</f>
        <v>35600</v>
      </c>
    </row>
    <row r="160" spans="1:15" ht="15">
      <c r="A160" s="64"/>
      <c r="B160" s="65"/>
      <c r="C160" s="90" t="s">
        <v>201</v>
      </c>
      <c r="D160" s="50" t="s">
        <v>202</v>
      </c>
      <c r="E160" s="92">
        <v>2000</v>
      </c>
      <c r="F160" s="49">
        <v>0</v>
      </c>
      <c r="G160" s="49">
        <v>0</v>
      </c>
      <c r="H160" s="50">
        <v>2000</v>
      </c>
      <c r="I160" s="49">
        <v>1200</v>
      </c>
      <c r="J160" s="49">
        <v>0</v>
      </c>
      <c r="K160" s="49">
        <v>3200</v>
      </c>
      <c r="L160" s="50">
        <v>4000</v>
      </c>
      <c r="M160" s="67">
        <f>L160/K160</f>
        <v>1.25</v>
      </c>
      <c r="N160" s="60">
        <v>0</v>
      </c>
      <c r="O160" s="61">
        <f>L160+N160</f>
        <v>4000</v>
      </c>
    </row>
    <row r="161" spans="1:15" ht="15">
      <c r="A161" s="62" t="s">
        <v>203</v>
      </c>
      <c r="B161" s="35" t="s">
        <v>204</v>
      </c>
      <c r="C161" s="35"/>
      <c r="D161" s="35"/>
      <c r="E161" s="36">
        <f>E162</f>
        <v>40000</v>
      </c>
      <c r="F161" s="36">
        <v>0</v>
      </c>
      <c r="G161" s="36">
        <v>0</v>
      </c>
      <c r="H161" s="37">
        <v>40000</v>
      </c>
      <c r="I161" s="36">
        <v>0</v>
      </c>
      <c r="J161" s="36">
        <v>0</v>
      </c>
      <c r="K161" s="36">
        <v>40000</v>
      </c>
      <c r="L161" s="37">
        <f>L162</f>
        <v>45000</v>
      </c>
      <c r="M161" s="37">
        <f>M162</f>
        <v>1.125</v>
      </c>
      <c r="N161" s="37">
        <f>N162</f>
        <v>0</v>
      </c>
      <c r="O161" s="38">
        <f>O162</f>
        <v>45000</v>
      </c>
    </row>
    <row r="162" spans="1:15" ht="15">
      <c r="A162" s="141"/>
      <c r="B162" s="142" t="s">
        <v>205</v>
      </c>
      <c r="C162" s="143"/>
      <c r="D162" s="88" t="s">
        <v>206</v>
      </c>
      <c r="E162" s="144">
        <f>E165</f>
        <v>40000</v>
      </c>
      <c r="F162" s="144">
        <v>0</v>
      </c>
      <c r="G162" s="144">
        <v>0</v>
      </c>
      <c r="H162" s="88">
        <v>40000</v>
      </c>
      <c r="I162" s="144">
        <v>0</v>
      </c>
      <c r="J162" s="144">
        <v>0</v>
      </c>
      <c r="K162" s="144">
        <v>40000</v>
      </c>
      <c r="L162" s="88">
        <f>L165</f>
        <v>45000</v>
      </c>
      <c r="M162" s="88">
        <f>M165</f>
        <v>1.125</v>
      </c>
      <c r="N162" s="88">
        <f>N165</f>
        <v>0</v>
      </c>
      <c r="O162" s="145">
        <f>O165</f>
        <v>45000</v>
      </c>
    </row>
    <row r="163" spans="1:15" ht="15">
      <c r="A163" s="46"/>
      <c r="B163" s="146"/>
      <c r="C163" s="146" t="s">
        <v>30</v>
      </c>
      <c r="D163" s="50" t="s">
        <v>31</v>
      </c>
      <c r="E163" s="49"/>
      <c r="F163" s="49"/>
      <c r="G163" s="49"/>
      <c r="H163" s="50"/>
      <c r="I163" s="49"/>
      <c r="J163" s="49"/>
      <c r="K163" s="49"/>
      <c r="L163" s="50"/>
      <c r="M163" s="51"/>
      <c r="N163" s="52"/>
      <c r="O163" s="53"/>
    </row>
    <row r="164" spans="1:15" ht="15">
      <c r="A164" s="46"/>
      <c r="B164" s="146"/>
      <c r="C164" s="47"/>
      <c r="D164" s="50" t="s">
        <v>32</v>
      </c>
      <c r="E164" s="49"/>
      <c r="F164" s="49"/>
      <c r="G164" s="49"/>
      <c r="H164" s="50"/>
      <c r="I164" s="49"/>
      <c r="J164" s="49"/>
      <c r="K164" s="49"/>
      <c r="L164" s="50"/>
      <c r="M164" s="51"/>
      <c r="N164" s="52"/>
      <c r="O164" s="53"/>
    </row>
    <row r="165" spans="1:15" ht="15" customHeight="1">
      <c r="A165" s="46"/>
      <c r="B165" s="146"/>
      <c r="C165" s="47"/>
      <c r="D165" s="50" t="s">
        <v>207</v>
      </c>
      <c r="E165" s="49">
        <v>40000</v>
      </c>
      <c r="F165" s="49">
        <v>0</v>
      </c>
      <c r="G165" s="49">
        <v>0</v>
      </c>
      <c r="H165" s="50">
        <v>40000</v>
      </c>
      <c r="I165" s="49">
        <v>0</v>
      </c>
      <c r="J165" s="49">
        <v>0</v>
      </c>
      <c r="K165" s="49">
        <v>40000</v>
      </c>
      <c r="L165" s="50">
        <v>45000</v>
      </c>
      <c r="M165" s="67">
        <f>L165/K165</f>
        <v>1.125</v>
      </c>
      <c r="N165" s="60">
        <v>0</v>
      </c>
      <c r="O165" s="61">
        <f>L165+N165</f>
        <v>45000</v>
      </c>
    </row>
    <row r="166" spans="1:15" ht="12.75" customHeight="1" hidden="1">
      <c r="A166" s="147" t="s">
        <v>208</v>
      </c>
      <c r="B166" s="148" t="s">
        <v>209</v>
      </c>
      <c r="C166" s="148"/>
      <c r="D166" s="148"/>
      <c r="E166" s="149">
        <f>E167</f>
        <v>12118</v>
      </c>
      <c r="F166" s="149">
        <v>15100</v>
      </c>
      <c r="G166" s="149">
        <v>0</v>
      </c>
      <c r="H166" s="150">
        <f>H167+H173</f>
        <v>27218</v>
      </c>
      <c r="I166" s="150">
        <f>I167+I173</f>
        <v>32044</v>
      </c>
      <c r="J166" s="150">
        <f>J167+J173</f>
        <v>27068</v>
      </c>
      <c r="K166" s="149">
        <f>K167+K173</f>
        <v>32194</v>
      </c>
      <c r="L166" s="151">
        <f>L167+L173</f>
        <v>0</v>
      </c>
      <c r="M166" s="152">
        <f>L166/K166</f>
        <v>0</v>
      </c>
      <c r="N166" s="79"/>
      <c r="O166" s="153"/>
    </row>
    <row r="167" spans="1:15" ht="12.75" hidden="1">
      <c r="A167" s="39"/>
      <c r="B167" s="40" t="s">
        <v>210</v>
      </c>
      <c r="C167" s="40"/>
      <c r="D167" s="43" t="s">
        <v>211</v>
      </c>
      <c r="E167" s="42">
        <f>SUM(E171:E171)</f>
        <v>12118</v>
      </c>
      <c r="F167" s="42">
        <v>0</v>
      </c>
      <c r="G167" s="42">
        <v>0</v>
      </c>
      <c r="H167" s="43">
        <f>H170+H171+H172</f>
        <v>12118</v>
      </c>
      <c r="I167" s="43">
        <f>I170+I171+I172</f>
        <v>11968</v>
      </c>
      <c r="J167" s="43">
        <f>J170+J171+J172</f>
        <v>11968</v>
      </c>
      <c r="K167" s="42">
        <f>K170+K171+K172</f>
        <v>12118</v>
      </c>
      <c r="L167" s="43">
        <v>0</v>
      </c>
      <c r="M167" s="154">
        <f>L167/K167</f>
        <v>0</v>
      </c>
      <c r="N167" s="52"/>
      <c r="O167" s="155"/>
    </row>
    <row r="168" spans="1:15" ht="12.75" hidden="1">
      <c r="A168" s="39"/>
      <c r="B168" s="40"/>
      <c r="C168" s="90" t="s">
        <v>45</v>
      </c>
      <c r="D168" s="69" t="s">
        <v>212</v>
      </c>
      <c r="E168" s="42"/>
      <c r="F168" s="42"/>
      <c r="G168" s="42"/>
      <c r="H168" s="69"/>
      <c r="I168" s="70"/>
      <c r="J168" s="70"/>
      <c r="K168" s="70"/>
      <c r="L168" s="69"/>
      <c r="M168" s="156"/>
      <c r="N168" s="52"/>
      <c r="O168" s="155"/>
    </row>
    <row r="169" spans="1:15" ht="12.75" hidden="1">
      <c r="A169" s="39"/>
      <c r="B169" s="40"/>
      <c r="C169" s="40"/>
      <c r="D169" s="69" t="s">
        <v>213</v>
      </c>
      <c r="E169" s="42"/>
      <c r="F169" s="42"/>
      <c r="G169" s="42"/>
      <c r="H169" s="69"/>
      <c r="I169" s="70"/>
      <c r="J169" s="70"/>
      <c r="K169" s="70"/>
      <c r="L169" s="69"/>
      <c r="M169" s="156"/>
      <c r="N169" s="52"/>
      <c r="O169" s="155"/>
    </row>
    <row r="170" spans="1:15" ht="12.75" hidden="1">
      <c r="A170" s="39"/>
      <c r="B170" s="40"/>
      <c r="C170" s="40"/>
      <c r="D170" s="69" t="s">
        <v>214</v>
      </c>
      <c r="E170" s="42"/>
      <c r="F170" s="42"/>
      <c r="G170" s="42"/>
      <c r="H170" s="69">
        <v>0</v>
      </c>
      <c r="I170" s="70">
        <v>100</v>
      </c>
      <c r="J170" s="70">
        <v>0</v>
      </c>
      <c r="K170" s="70">
        <v>100</v>
      </c>
      <c r="L170" s="69">
        <v>0</v>
      </c>
      <c r="M170" s="156">
        <f>L170/K170</f>
        <v>0</v>
      </c>
      <c r="N170" s="52"/>
      <c r="O170" s="155"/>
    </row>
    <row r="171" spans="1:15" ht="12.75" hidden="1">
      <c r="A171" s="64"/>
      <c r="B171" s="90"/>
      <c r="C171" s="90" t="s">
        <v>68</v>
      </c>
      <c r="D171" s="50" t="s">
        <v>69</v>
      </c>
      <c r="E171" s="49">
        <v>12118</v>
      </c>
      <c r="F171" s="49">
        <v>0</v>
      </c>
      <c r="G171" s="49">
        <v>0</v>
      </c>
      <c r="H171" s="50">
        <v>12118</v>
      </c>
      <c r="I171" s="49">
        <v>0</v>
      </c>
      <c r="J171" s="49">
        <v>11968</v>
      </c>
      <c r="K171" s="49">
        <v>150</v>
      </c>
      <c r="L171" s="50">
        <v>0</v>
      </c>
      <c r="M171" s="156">
        <f>L171/K171</f>
        <v>0</v>
      </c>
      <c r="N171" s="52"/>
      <c r="O171" s="155"/>
    </row>
    <row r="172" spans="1:15" ht="12.75" hidden="1">
      <c r="A172" s="64"/>
      <c r="B172" s="90"/>
      <c r="C172" s="90" t="s">
        <v>88</v>
      </c>
      <c r="D172" s="50" t="s">
        <v>89</v>
      </c>
      <c r="E172" s="49"/>
      <c r="F172" s="49"/>
      <c r="G172" s="49"/>
      <c r="H172" s="50">
        <v>0</v>
      </c>
      <c r="I172" s="49">
        <v>11868</v>
      </c>
      <c r="J172" s="49">
        <v>0</v>
      </c>
      <c r="K172" s="49">
        <v>11868</v>
      </c>
      <c r="L172" s="50">
        <v>0</v>
      </c>
      <c r="M172" s="156">
        <f>L172/K172</f>
        <v>0</v>
      </c>
      <c r="N172" s="52"/>
      <c r="O172" s="155"/>
    </row>
    <row r="173" spans="1:15" ht="12.75" hidden="1">
      <c r="A173" s="64"/>
      <c r="B173" s="40">
        <v>92695</v>
      </c>
      <c r="C173" s="90"/>
      <c r="D173" s="157" t="s">
        <v>215</v>
      </c>
      <c r="E173" s="56">
        <v>0</v>
      </c>
      <c r="F173" s="56">
        <v>15100</v>
      </c>
      <c r="G173" s="56">
        <v>0</v>
      </c>
      <c r="H173" s="57">
        <f>H174+H175</f>
        <v>15100</v>
      </c>
      <c r="I173" s="57">
        <f>I174+I175</f>
        <v>20076</v>
      </c>
      <c r="J173" s="57">
        <f>J174+J175</f>
        <v>15100</v>
      </c>
      <c r="K173" s="56">
        <f>K174+K175</f>
        <v>20076</v>
      </c>
      <c r="L173" s="57">
        <v>0</v>
      </c>
      <c r="M173" s="156">
        <f>L173/K173</f>
        <v>0</v>
      </c>
      <c r="N173" s="52"/>
      <c r="O173" s="155"/>
    </row>
    <row r="174" spans="1:15" ht="12.75" hidden="1">
      <c r="A174" s="64"/>
      <c r="B174" s="90"/>
      <c r="C174" s="90" t="s">
        <v>68</v>
      </c>
      <c r="D174" s="158" t="s">
        <v>69</v>
      </c>
      <c r="E174" s="49">
        <v>0</v>
      </c>
      <c r="F174" s="49">
        <v>15100</v>
      </c>
      <c r="G174" s="49">
        <v>0</v>
      </c>
      <c r="H174" s="50">
        <v>15100</v>
      </c>
      <c r="I174" s="49">
        <v>0</v>
      </c>
      <c r="J174" s="49">
        <v>15100</v>
      </c>
      <c r="K174" s="49">
        <v>0</v>
      </c>
      <c r="L174" s="50">
        <v>0</v>
      </c>
      <c r="M174" s="156"/>
      <c r="N174" s="52"/>
      <c r="O174" s="155"/>
    </row>
    <row r="175" spans="1:15" ht="12.75" customHeight="1" hidden="1">
      <c r="A175" s="159"/>
      <c r="B175" s="160"/>
      <c r="C175" s="160" t="s">
        <v>54</v>
      </c>
      <c r="D175" s="161" t="s">
        <v>55</v>
      </c>
      <c r="E175" s="162"/>
      <c r="F175" s="162"/>
      <c r="G175" s="162"/>
      <c r="H175" s="161">
        <v>0</v>
      </c>
      <c r="I175" s="162">
        <v>20076</v>
      </c>
      <c r="J175" s="162">
        <v>0</v>
      </c>
      <c r="K175" s="162">
        <v>20076</v>
      </c>
      <c r="L175" s="161">
        <v>0</v>
      </c>
      <c r="M175" s="156">
        <f>L175/K175</f>
        <v>0</v>
      </c>
      <c r="N175" s="52"/>
      <c r="O175" s="155"/>
    </row>
    <row r="176" spans="1:15" ht="16.5" customHeight="1">
      <c r="A176" s="62">
        <v>926</v>
      </c>
      <c r="B176" s="163" t="s">
        <v>209</v>
      </c>
      <c r="C176" s="163"/>
      <c r="D176" s="163"/>
      <c r="E176" s="164"/>
      <c r="F176" s="164"/>
      <c r="G176" s="164"/>
      <c r="H176" s="164"/>
      <c r="I176" s="164"/>
      <c r="J176" s="164"/>
      <c r="K176" s="164"/>
      <c r="L176" s="131">
        <f>L177</f>
        <v>5000</v>
      </c>
      <c r="M176" s="165"/>
      <c r="N176" s="106">
        <f>N177</f>
        <v>0</v>
      </c>
      <c r="O176" s="166">
        <f>O177</f>
        <v>5000</v>
      </c>
    </row>
    <row r="177" spans="1:15" ht="15.75" customHeight="1">
      <c r="A177" s="64"/>
      <c r="B177" s="167">
        <v>92601</v>
      </c>
      <c r="C177" s="90"/>
      <c r="D177" s="129" t="s">
        <v>211</v>
      </c>
      <c r="E177" s="92"/>
      <c r="F177" s="92"/>
      <c r="G177" s="92"/>
      <c r="H177" s="92"/>
      <c r="I177" s="92"/>
      <c r="J177" s="92"/>
      <c r="K177" s="92"/>
      <c r="L177" s="57">
        <f>L178</f>
        <v>5000</v>
      </c>
      <c r="M177" s="57">
        <f>M178</f>
        <v>0</v>
      </c>
      <c r="N177" s="57">
        <f>N178</f>
        <v>0</v>
      </c>
      <c r="O177" s="126">
        <f>O178</f>
        <v>5000</v>
      </c>
    </row>
    <row r="178" spans="1:15" ht="17.25" customHeight="1">
      <c r="A178" s="159"/>
      <c r="B178" s="168"/>
      <c r="C178" s="160" t="s">
        <v>88</v>
      </c>
      <c r="D178" s="162" t="s">
        <v>89</v>
      </c>
      <c r="E178" s="169"/>
      <c r="F178" s="169"/>
      <c r="G178" s="169"/>
      <c r="H178" s="169"/>
      <c r="I178" s="169"/>
      <c r="J178" s="169"/>
      <c r="K178" s="169"/>
      <c r="L178" s="161">
        <v>5000</v>
      </c>
      <c r="M178" s="170"/>
      <c r="N178" s="171">
        <v>0</v>
      </c>
      <c r="O178" s="172">
        <f>L178+N178</f>
        <v>5000</v>
      </c>
    </row>
    <row r="179" spans="1:15" ht="15">
      <c r="A179" s="173"/>
      <c r="B179" s="174"/>
      <c r="C179" s="174"/>
      <c r="D179" s="175"/>
      <c r="E179" s="176"/>
      <c r="F179" s="176"/>
      <c r="G179" s="177"/>
      <c r="H179" s="177"/>
      <c r="I179" s="176"/>
      <c r="J179" s="177"/>
      <c r="K179" s="178"/>
      <c r="L179" s="179"/>
      <c r="M179" s="180"/>
      <c r="N179" s="181"/>
      <c r="O179" s="182"/>
    </row>
    <row r="180" spans="1:15" ht="17.25" customHeight="1">
      <c r="A180" s="183"/>
      <c r="B180" s="174"/>
      <c r="C180" s="174"/>
      <c r="D180" s="184" t="s">
        <v>216</v>
      </c>
      <c r="E180" s="185" t="e">
        <f>E9+E17+E31+E44+E49+E58+E96+E103+E112+E152+E161+E166</f>
        <v>#REF!</v>
      </c>
      <c r="F180" s="185">
        <f>SUM(F9+F17+F31+F44+F49+F58+F96+F103+F112+F137+F152+F161+F166)</f>
        <v>157530</v>
      </c>
      <c r="G180" s="186">
        <f>SUM(G10:G175)</f>
        <v>0</v>
      </c>
      <c r="H180" s="186" t="e">
        <f>SUM(H9+H17+H31+H44+H49+H58+H96+H103+H112+H137+H142+H152+H161+H166+H109+H27)</f>
        <v>#REF!</v>
      </c>
      <c r="I180" s="186" t="e">
        <f>SUM(I9+I17+I31+I44+I49+I58+I96+I103+I112+I137+I142+I152+I161+I166+I109+I27)</f>
        <v>#REF!</v>
      </c>
      <c r="J180" s="186" t="e">
        <f>SUM(J9+J17+J31+J44+J49+J58+J96+J103+J112+J137+J142+J152+J161+J166+J109+J27)</f>
        <v>#REF!</v>
      </c>
      <c r="K180" s="187" t="e">
        <f>SUM(K9+K17+K31+K44+K49+K58+K96+K103+K112+K137+K142+K152+K161+K166+K109+K27)</f>
        <v>#REF!</v>
      </c>
      <c r="L180" s="188">
        <f>L9+L17+L31+L44+L49+L58+L96+L103+L112+L148+L152+L161+L176+L28</f>
        <v>65817526</v>
      </c>
      <c r="M180" s="188">
        <f>M9+M17+M31+M44+M49+M58+M96+M103+M112+M148+M152+M161+M176+M28</f>
        <v>11073.89133011976</v>
      </c>
      <c r="N180" s="188">
        <f>N9+N17+N31+N44+N49+N58+N96+N103+N112+N148+N152+N161+N176+N28</f>
        <v>173558</v>
      </c>
      <c r="O180" s="188">
        <f>O9+O17+O31+O44+O49+O58+O96+O103+O112+O148+O152+O161+O176+O28</f>
        <v>65991084</v>
      </c>
    </row>
    <row r="181" ht="15.75" customHeight="1"/>
  </sheetData>
  <mergeCells count="23">
    <mergeCell ref="B9:D9"/>
    <mergeCell ref="B17:D17"/>
    <mergeCell ref="B25:D25"/>
    <mergeCell ref="B28:D28"/>
    <mergeCell ref="B31:D31"/>
    <mergeCell ref="B43:D43"/>
    <mergeCell ref="B44:D44"/>
    <mergeCell ref="B49:D49"/>
    <mergeCell ref="B56:D56"/>
    <mergeCell ref="B57:D57"/>
    <mergeCell ref="B58:D58"/>
    <mergeCell ref="B96:D96"/>
    <mergeCell ref="B103:D103"/>
    <mergeCell ref="B109:D109"/>
    <mergeCell ref="B112:D112"/>
    <mergeCell ref="B137:D137"/>
    <mergeCell ref="B142:D142"/>
    <mergeCell ref="B148:D148"/>
    <mergeCell ref="B152:D152"/>
    <mergeCell ref="B161:D161"/>
    <mergeCell ref="B166:D166"/>
    <mergeCell ref="B176:D176"/>
    <mergeCell ref="B179:C180"/>
  </mergeCells>
  <printOptions horizontalCentered="1"/>
  <pageMargins left="0.5902777777777778" right="0.39375" top="0.39375" bottom="0.39375" header="0.5118055555555556" footer="0.5118055555555556"/>
  <pageSetup fitToHeight="3" fitToWidth="1" horizontalDpi="300" verticalDpi="300" orientation="portrait" paperSize="9"/>
  <rowBreaks count="5" manualBreakCount="5">
    <brk id="31" max="255" man="1"/>
    <brk id="55" max="255" man="1"/>
    <brk id="107" max="255" man="1"/>
    <brk id="133" max="255" man="1"/>
    <brk id="165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2006-06-05T10:55:46Z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