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3" sheetId="1" r:id="rId1"/>
  </sheets>
  <definedNames>
    <definedName name="_xlnm.Print_Area" localSheetId="0">'Arkusz3'!$A$1:$K$237</definedName>
    <definedName name="Excel_BuiltIn_Print_Area_1_1">'Arkusz3'!$A$4:$K$237</definedName>
    <definedName name="Excel_BuiltIn_Print_Area_1_1_1">#REF!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<sst xmlns="http://schemas.openxmlformats.org/spreadsheetml/2006/main" count="311" uniqueCount="231">
  <si>
    <t>Załącznik nr 2 do uchwały nr XLI/415/06  Rady Miejskiej we Wrześni z dnia 28 kwietnia 2006 r.</t>
  </si>
  <si>
    <t>W załączniku nr 2 do uchwały nr XXXVIII/379/2005  Rady Miejskiej we Wrześni z dnia 28 grudnia 2005 r.</t>
  </si>
  <si>
    <t>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</si>
  <si>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</si>
  <si>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</si>
  <si>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</si>
  <si>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</si>
  <si>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</si>
  <si>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Kwota</t>
  </si>
  <si>
    <r>
      <t xml:space="preserve"> </t>
    </r>
    <r>
      <rPr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</si>
  <si>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</si>
  <si>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</si>
  <si>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</si>
  <si>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</si>
  <si>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</si>
  <si>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</si>
  <si>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</si>
  <si>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</si>
  <si>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</si>
  <si>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</si>
  <si>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</si>
  <si>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01030</t>
  </si>
  <si>
    <t>Izby Rolnicze - wydatki bieżące</t>
  </si>
  <si>
    <t>- pozostałe wydatki bieżące</t>
  </si>
  <si>
    <t>01022</t>
  </si>
  <si>
    <t>Zwalczanie chorób zakaźnych zwierząt - wydatki bieżące</t>
  </si>
  <si>
    <t>01095</t>
  </si>
  <si>
    <t>Pozostała działalność - wydatki bieżące</t>
  </si>
  <si>
    <t>600</t>
  </si>
  <si>
    <t>Transport i łączność</t>
  </si>
  <si>
    <t>60014</t>
  </si>
  <si>
    <t>Drogi publiczne powiatowe - wydatki bieżące</t>
  </si>
  <si>
    <t>60016</t>
  </si>
  <si>
    <t>Drogi publiczne gminne - w tym:</t>
  </si>
  <si>
    <t xml:space="preserve">- Wydatki majątkowe - inwestycje  </t>
  </si>
  <si>
    <t>- Wydatki bieżące,  w tym:</t>
  </si>
  <si>
    <t xml:space="preserve">        - pozostałe wydatki bieżące</t>
  </si>
  <si>
    <t>700</t>
  </si>
  <si>
    <t>Gospodarka mieszkaniowa</t>
  </si>
  <si>
    <t>70005</t>
  </si>
  <si>
    <t>Gospodarka gruntami i nieruchomościami - w tym</t>
  </si>
  <si>
    <t>- Wydatki majątkowe - wydatki na zakupy inwestycyjne</t>
  </si>
  <si>
    <t xml:space="preserve">    - pozostałe wydatki bieżące</t>
  </si>
  <si>
    <t>710</t>
  </si>
  <si>
    <t>Działalność usługowa</t>
  </si>
  <si>
    <t>71004</t>
  </si>
  <si>
    <t>Plany zagospodarowania przestrzennego - wydatki bieżące</t>
  </si>
  <si>
    <t>- Pozostałe wydatki bieżące</t>
  </si>
  <si>
    <t>750</t>
  </si>
  <si>
    <t>Administracja publiczna</t>
  </si>
  <si>
    <t>75011</t>
  </si>
  <si>
    <t xml:space="preserve"> Urzędy wojewódzkie - wydatki bieżące</t>
  </si>
  <si>
    <t>- Wynagrodzenia</t>
  </si>
  <si>
    <t>- Pochodne od wynagrodzeń</t>
  </si>
  <si>
    <t>75022</t>
  </si>
  <si>
    <t xml:space="preserve"> Rady gmin (miast i miast na prawach powiatu) - wydatki bieżące</t>
  </si>
  <si>
    <t>75023</t>
  </si>
  <si>
    <t xml:space="preserve"> Urząd Miasta i Gminy </t>
  </si>
  <si>
    <t xml:space="preserve">   - Wynagrodzenia</t>
  </si>
  <si>
    <t xml:space="preserve">   - Pochodne od wynagrodzeń</t>
  </si>
  <si>
    <t xml:space="preserve">   - Pozostałe wydatki bieżące</t>
  </si>
  <si>
    <t>75095</t>
  </si>
  <si>
    <t xml:space="preserve"> Pozostała działalność - wydatki bieżące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</si>
  <si>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</si>
  <si>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</si>
  <si>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</si>
  <si>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</si>
  <si>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 i ochrony prawa</t>
  </si>
  <si>
    <t>zadanie z zakresu administracji rządowej - wydatki bieżące</t>
  </si>
  <si>
    <t>754</t>
  </si>
  <si>
    <t>Bezpieczeństwo publiczne i ochrona przeciwpożarowa</t>
  </si>
  <si>
    <t>Komendy powiatowe policji - wydatki bieżące</t>
  </si>
  <si>
    <t xml:space="preserve"> </t>
  </si>
  <si>
    <t>- pozostałe wydatki bieżące (wpłaty jednostek na fundusz celowy)</t>
  </si>
  <si>
    <t>75412</t>
  </si>
  <si>
    <t>Ochotnicze straże pożarne- wydatki bieżące</t>
  </si>
  <si>
    <t>75414</t>
  </si>
  <si>
    <t>Obrona cywilna - wydatki bieżące</t>
  </si>
  <si>
    <t>-  Pozostałe wydatki bieżące</t>
  </si>
  <si>
    <t>-  zadania z zakresu administracji  rządowej -pozostałe wydatki bieżące</t>
  </si>
  <si>
    <t>75416</t>
  </si>
  <si>
    <t>Straż Miejska</t>
  </si>
  <si>
    <t xml:space="preserve"> - Wydatki majątkowe -  wydatki na zakupy inwestycyjne jednostek</t>
  </si>
  <si>
    <t xml:space="preserve">- wydatki bieżące </t>
  </si>
  <si>
    <t xml:space="preserve">     - pozostałe  wydatki bieżące </t>
  </si>
  <si>
    <t>- wydatki majatkowe – wydatki na zakupy inwestycyjne jednostek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</si>
  <si>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</si>
  <si>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</si>
  <si>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</si>
  <si>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</si>
  <si>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75647</t>
  </si>
  <si>
    <r>
      <t>Pobór podatków, opłat i niepodat</t>
    </r>
    <r>
      <rPr>
        <b/>
        <sz val="6"/>
        <rFont val="Arial CE"/>
        <family val="0"/>
      </rPr>
      <t>kowych należności budżetowych</t>
    </r>
  </si>
  <si>
    <r>
      <t xml:space="preserve">  </t>
    </r>
    <r>
      <rPr>
        <sz val="6"/>
        <rFont val="Verdana"/>
        <family val="2"/>
      </rPr>
      <t>- Wynagrodzenia agencyjno - prowizyjne</t>
    </r>
  </si>
  <si>
    <t xml:space="preserve">  - Pochodne od wynagrodzeń</t>
  </si>
  <si>
    <t xml:space="preserve">  - Pozostałe wydatki bieżące</t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</si>
  <si>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</si>
  <si>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</si>
  <si>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</si>
  <si>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</si>
  <si>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</si>
  <si>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</si>
  <si>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>758</t>
  </si>
  <si>
    <t>Różne rozliczenia</t>
  </si>
  <si>
    <t>75814</t>
  </si>
  <si>
    <t>Różne rozliczenia finansowe</t>
  </si>
  <si>
    <t>§ 2940</t>
  </si>
  <si>
    <t>Zwrot do budżetu państwa nienależnie pobranej subwencji ogólnej za lata poprzednie</t>
  </si>
  <si>
    <t>75818</t>
  </si>
  <si>
    <t>Rezerwy ogólne i celowe</t>
  </si>
  <si>
    <t>§ 4810</t>
  </si>
  <si>
    <t>Rezerwy</t>
  </si>
  <si>
    <t xml:space="preserve">  - rezerwa ogólna</t>
  </si>
  <si>
    <t xml:space="preserve"> - rezerwa celowa na poręczenia</t>
  </si>
  <si>
    <t>801</t>
  </si>
  <si>
    <t>Oświata i wychowanie</t>
  </si>
  <si>
    <t>80101</t>
  </si>
  <si>
    <t>Szkoły podstawowe</t>
  </si>
  <si>
    <t>Oddziały przedszkolne w szkołach</t>
  </si>
  <si>
    <t>- wydatki bieżące w tym:</t>
  </si>
  <si>
    <t>80104</t>
  </si>
  <si>
    <t>Przedszkola</t>
  </si>
  <si>
    <t xml:space="preserve">   - Dotacja podmiotowa  z budżetu  dla zakładów budżetowych</t>
  </si>
  <si>
    <t>80110</t>
  </si>
  <si>
    <t>Gimnazja</t>
  </si>
  <si>
    <t>80113</t>
  </si>
  <si>
    <t>Dowożenie uczniów do szkół</t>
  </si>
  <si>
    <t>80146</t>
  </si>
  <si>
    <t>Dokształcanie i doskonalenie nauczycieli- wydatki bieżące</t>
  </si>
  <si>
    <t>80195</t>
  </si>
  <si>
    <t>851</t>
  </si>
  <si>
    <t>Ochrona zdrowia</t>
  </si>
  <si>
    <t>85154</t>
  </si>
  <si>
    <t xml:space="preserve">Przeciwdziałanie alkoholizmowi </t>
  </si>
  <si>
    <t>- wydatki bieżące  w tym:</t>
  </si>
  <si>
    <t xml:space="preserve">        - Dotacja celowa z budżetu na finansowanie lub dofinansowanie zadań  zleconych</t>
  </si>
  <si>
    <t xml:space="preserve">         Do realizacji pozostałym jednostkom niezaliczanym do sektora finansów publicznych</t>
  </si>
  <si>
    <t xml:space="preserve">       - Wynagrodzenia</t>
  </si>
  <si>
    <t xml:space="preserve">       - Pochodne od wynagrodzeń</t>
  </si>
  <si>
    <t xml:space="preserve">       - Pozostałe wydatki bieżące</t>
  </si>
  <si>
    <t xml:space="preserve">- wydatki majątkowe  </t>
  </si>
  <si>
    <t>85195</t>
  </si>
  <si>
    <t>852</t>
  </si>
  <si>
    <t>Pomoc społeczna</t>
  </si>
  <si>
    <t>Domy Pomocy Społecznej - wydatki bieżące</t>
  </si>
  <si>
    <t>85212</t>
  </si>
  <si>
    <t xml:space="preserve">Świadczenia rodzinne, zaliczka alimentacyjna praz składki na ubezpieczenia </t>
  </si>
  <si>
    <t>emerytalne i rentowe z ubezpieczenia społecznego</t>
  </si>
  <si>
    <t>- Świadczenia społeczne</t>
  </si>
  <si>
    <t>85213</t>
  </si>
  <si>
    <t xml:space="preserve">Składki na ubezpieczenia zdrowotne opłacane za osoby pobierające niektóre </t>
  </si>
  <si>
    <t xml:space="preserve">świadczenia z pomocy społecznej oraz niektóre świadczenia rodzinne </t>
  </si>
  <si>
    <t>85214</t>
  </si>
  <si>
    <t xml:space="preserve">Zasiłki i pomoc w naturze oraz składki na ubezpieczenie </t>
  </si>
  <si>
    <t>emerytalne i rentowe -  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</si>
  <si>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</si>
  <si>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</si>
  <si>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</si>
  <si>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 xml:space="preserve">Pochodne od wynagrodzeń </t>
  </si>
  <si>
    <t>85215</t>
  </si>
  <si>
    <t>Dodatki mieszkaniowe -  wydatki bieżące</t>
  </si>
  <si>
    <t>85219</t>
  </si>
  <si>
    <t>Ośrodek Pomocy Społecznej - wydatki bieżące,  w tym:</t>
  </si>
  <si>
    <t>W ramach wydatków w rozdziale 85219 wyodrębnia się wydatki na realizację zadań własnych bieżących  gminy - dotacja celowa z budżetu państwa</t>
  </si>
  <si>
    <t>- wynagrodzenia</t>
  </si>
  <si>
    <t>85228</t>
  </si>
  <si>
    <t xml:space="preserve">Usługi opiekuńcze i specjalistyczne usługi opiekuńcze - wydatki bieżące </t>
  </si>
  <si>
    <t xml:space="preserve">- pochodne od wynagrodzeń </t>
  </si>
  <si>
    <t xml:space="preserve">Wydatki na zadania zlecone z zakresu administracji rządowej  - wydatki bieżące </t>
  </si>
  <si>
    <t>85295</t>
  </si>
  <si>
    <t>Pozostała działalność</t>
  </si>
  <si>
    <t>Wydatki bieżące,  w tym:</t>
  </si>
  <si>
    <t>- Świadczenia społeczne - posiłek dla potrzebujących - z budżetu Gminy</t>
  </si>
  <si>
    <t>- Świadczenia społeczne - posiłek dla potrzebujących - z budżetu Państwa</t>
  </si>
  <si>
    <t>- Dotacja celowa z budżetu na finansowanie lu dofinansowanie zadań zleconych</t>
  </si>
  <si>
    <t>do realizacji stowarzyszeniom</t>
  </si>
  <si>
    <t xml:space="preserve"> - wynagrodzenia</t>
  </si>
  <si>
    <t xml:space="preserve"> - pochodne od wynagrodzeń</t>
  </si>
  <si>
    <t xml:space="preserve"> - pozostałe wydatki bieżące</t>
  </si>
  <si>
    <t>Pozostałe zadania w zakresie polityki społecznej</t>
  </si>
  <si>
    <t xml:space="preserve"> Dotacja dla Warsztatów Terapii Zajęciowej</t>
  </si>
  <si>
    <t>854</t>
  </si>
  <si>
    <t>Edukacyjna opieka wychowawcza</t>
  </si>
  <si>
    <t>85415</t>
  </si>
  <si>
    <t>Pomoc materialna dla uczniów - wydatki bieżące</t>
  </si>
  <si>
    <t>900</t>
  </si>
  <si>
    <t>Gospodarka komunalna i ochrona środowiska</t>
  </si>
  <si>
    <t>90001</t>
  </si>
  <si>
    <t>Gospodarka ściekowa i ochrona wód</t>
  </si>
  <si>
    <t xml:space="preserve">- wydatki majątkowe -  inwestycje </t>
  </si>
  <si>
    <t>90002</t>
  </si>
  <si>
    <t xml:space="preserve">Gospodarka odpadami </t>
  </si>
  <si>
    <t xml:space="preserve"> - wydatki majątkowe - inwestycje </t>
  </si>
  <si>
    <t>90003</t>
  </si>
  <si>
    <t>Oczyszczanie miast i wsi - wydatki bieżące</t>
  </si>
  <si>
    <t>Utrzymanie zieleni w miastach i gminach - wydatki bieżące</t>
  </si>
  <si>
    <t>90013</t>
  </si>
  <si>
    <t>Schronisko dla zwierząt - wydatki bieżące, w tym:</t>
  </si>
  <si>
    <t>90015</t>
  </si>
  <si>
    <t xml:space="preserve">Oświetlenie ulic, placów i dróg </t>
  </si>
  <si>
    <t>wydatki bieżące</t>
  </si>
  <si>
    <t>- pozostałe 'wydatki bieżące</t>
  </si>
  <si>
    <t>90095</t>
  </si>
  <si>
    <t xml:space="preserve">   - wynagrodzenia</t>
  </si>
  <si>
    <t xml:space="preserve">   - pochodne od wynagrodzeń</t>
  </si>
  <si>
    <t>921</t>
  </si>
  <si>
    <t>Kultura i ochrona dziedzictwa narodowego</t>
  </si>
  <si>
    <t>92109</t>
  </si>
  <si>
    <t xml:space="preserve">Domy i ośrodki kultury, świetlice i kluby </t>
  </si>
  <si>
    <t>Wydatki bieżące w tym:</t>
  </si>
  <si>
    <t xml:space="preserve">  </t>
  </si>
  <si>
    <t>- Dotacja podmiotowa z budżetu dla samorządowej instytucji kultury</t>
  </si>
  <si>
    <t>92116</t>
  </si>
  <si>
    <t>Biblioteka - wydatki bieżące</t>
  </si>
  <si>
    <t>92118</t>
  </si>
  <si>
    <t>Muzea - wydatki bieżące</t>
  </si>
  <si>
    <t>92195</t>
  </si>
  <si>
    <t xml:space="preserve"> - dotacja celowa z budżetu na finansowanie lub dofinansowanie  zadań </t>
  </si>
  <si>
    <t>zleconych do realizacji stowarzyszeniom</t>
  </si>
  <si>
    <t>Kultura fizyczna i sport</t>
  </si>
  <si>
    <t>92601</t>
  </si>
  <si>
    <t>Obiekty Sportowe</t>
  </si>
  <si>
    <t xml:space="preserve">     - Wynagrodzenia</t>
  </si>
  <si>
    <t xml:space="preserve">     - Pochodne od wynagrodzeń</t>
  </si>
  <si>
    <t xml:space="preserve">     - Pozostałe wydatki bieżące</t>
  </si>
  <si>
    <t>Zadania w zakresie kultury fizycznej i sportu</t>
  </si>
  <si>
    <t xml:space="preserve"> - dotacja celowa z budżetu na finansowanie lub dofinansowanie  zadań zleconych </t>
  </si>
  <si>
    <t xml:space="preserve"> do realizacji stowarzyszeniom w zakresie krzewienia kultury fizycznej i sportu</t>
  </si>
  <si>
    <t>- dotacja celowa  z budżetu na finansowanie lub dofinansowanie zadań zleconych do</t>
  </si>
  <si>
    <t xml:space="preserve"> realizacji stowarzyszeniom w zakresie organizacji masowych imprez sportowych</t>
  </si>
  <si>
    <t>- pozostałe  wydatki bieżące</t>
  </si>
  <si>
    <t xml:space="preserve"> WYDATKI  OGÓŁEM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</si>
</sst>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26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b/>
      <sz val="10"/>
      <name val="Verdana"/>
      <family val="2"/>
    </font>
    <font>
      <sz val="8"/>
      <name val="Verdana"/>
      <family val="2"/>
    </font>
    <font>
      <sz val="8"/>
      <name val="Arial CE"/>
      <family val="2"/>
    </font>
    <font>
      <b/>
      <sz val="8"/>
      <name val="Verdana"/>
      <family val="2"/>
    </font>
    <font>
      <sz val="6"/>
      <color indexed="8"/>
      <name val="Verdana"/>
      <family val="2"/>
    </font>
    <font>
      <i/>
      <sz val="6"/>
      <color indexed="8"/>
      <name val="Verdana"/>
      <family val="2"/>
    </font>
    <font>
      <sz val="6"/>
      <color indexed="8"/>
      <name val="Arial Unicode MS"/>
      <family val="0"/>
    </font>
    <font>
      <sz val="6"/>
      <name val="Verdana"/>
      <family val="2"/>
    </font>
    <font>
      <b/>
      <sz val="6"/>
      <color indexed="8"/>
      <name val="Verdana"/>
      <family val="2"/>
    </font>
    <font>
      <b/>
      <u val="single"/>
      <sz val="6"/>
      <color indexed="8"/>
      <name val="Verdana"/>
      <family val="2"/>
    </font>
    <font>
      <b/>
      <sz val="6"/>
      <name val="Verdana"/>
      <family val="2"/>
    </font>
    <font>
      <u val="single"/>
      <sz val="6"/>
      <color indexed="8"/>
      <name val="Verdana"/>
      <family val="2"/>
    </font>
    <font>
      <sz val="6"/>
      <color indexed="10"/>
      <name val="Verdana"/>
      <family val="2"/>
    </font>
    <font>
      <b/>
      <u val="single"/>
      <sz val="6"/>
      <name val="Verdana"/>
      <family val="2"/>
    </font>
    <font>
      <b/>
      <sz val="6"/>
      <name val="Arial CE"/>
      <family val="0"/>
    </font>
    <font>
      <sz val="6"/>
      <name val="Arial Unicode MS"/>
      <family val="0"/>
    </font>
    <font>
      <u val="single"/>
      <sz val="6"/>
      <name val="Verdana"/>
      <family val="2"/>
    </font>
    <font>
      <b/>
      <i/>
      <sz val="6"/>
      <color indexed="8"/>
      <name val="Verdana"/>
      <family val="2"/>
    </font>
    <font>
      <i/>
      <sz val="6"/>
      <name val="Verdana"/>
      <family val="2"/>
    </font>
    <font>
      <b/>
      <i/>
      <sz val="6"/>
      <name val="Verdana"/>
      <family val="2"/>
    </font>
    <font>
      <sz val="7"/>
      <color indexed="8"/>
      <name val="Verdana"/>
      <family val="2"/>
    </font>
    <font>
      <sz val="7"/>
      <name val="Verdana"/>
      <family val="2"/>
    </font>
    <font>
      <b/>
      <sz val="7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20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wrapText="1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5" fontId="7" fillId="3" borderId="1" xfId="20" applyNumberFormat="1" applyFont="1" applyFill="1" applyBorder="1" applyAlignment="1">
      <alignment/>
      <protection/>
    </xf>
    <xf numFmtId="165" fontId="7" fillId="3" borderId="2" xfId="20" applyNumberFormat="1" applyFont="1" applyFill="1" applyBorder="1" applyAlignment="1">
      <alignment/>
      <protection/>
    </xf>
    <xf numFmtId="165" fontId="7" fillId="3" borderId="3" xfId="20" applyNumberFormat="1" applyFont="1" applyFill="1" applyBorder="1" applyAlignment="1">
      <alignment horizontal="center"/>
      <protection/>
    </xf>
    <xf numFmtId="165" fontId="8" fillId="3" borderId="3" xfId="20" applyNumberFormat="1" applyFont="1" applyFill="1" applyBorder="1">
      <alignment/>
      <protection/>
    </xf>
    <xf numFmtId="165" fontId="8" fillId="3" borderId="2" xfId="20" applyNumberFormat="1" applyFont="1" applyFill="1" applyBorder="1">
      <alignment/>
      <protection/>
    </xf>
    <xf numFmtId="166" fontId="7" fillId="3" borderId="3" xfId="20" applyNumberFormat="1" applyFont="1" applyFill="1" applyBorder="1" applyAlignment="1">
      <alignment horizontal="center"/>
      <protection/>
    </xf>
    <xf numFmtId="166" fontId="7" fillId="3" borderId="4" xfId="20" applyNumberFormat="1" applyFont="1" applyFill="1" applyBorder="1" applyAlignment="1">
      <alignment horizontal="center"/>
      <protection/>
    </xf>
    <xf numFmtId="166" fontId="7" fillId="3" borderId="2" xfId="20" applyNumberFormat="1" applyFont="1" applyFill="1" applyBorder="1" applyAlignment="1">
      <alignment horizontal="center"/>
      <protection/>
    </xf>
    <xf numFmtId="166" fontId="7" fillId="3" borderId="5" xfId="20" applyNumberFormat="1" applyFont="1" applyFill="1" applyBorder="1" applyAlignment="1">
      <alignment horizontal="center"/>
      <protection/>
    </xf>
    <xf numFmtId="165" fontId="7" fillId="3" borderId="6" xfId="20" applyNumberFormat="1" applyFont="1" applyFill="1" applyBorder="1" applyAlignment="1">
      <alignment/>
      <protection/>
    </xf>
    <xf numFmtId="165" fontId="9" fillId="3" borderId="7" xfId="20" applyNumberFormat="1" applyFont="1" applyFill="1" applyBorder="1" applyAlignment="1">
      <alignment/>
      <protection/>
    </xf>
    <xf numFmtId="164" fontId="10" fillId="3" borderId="0" xfId="0" applyFont="1" applyFill="1" applyBorder="1" applyAlignment="1">
      <alignment horizontal="center"/>
    </xf>
    <xf numFmtId="165" fontId="7" fillId="3" borderId="8" xfId="20" applyNumberFormat="1" applyFont="1" applyFill="1" applyBorder="1" applyAlignment="1">
      <alignment horizontal="center"/>
      <protection/>
    </xf>
    <xf numFmtId="165" fontId="7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 applyAlignment="1">
      <alignment horizontal="center"/>
      <protection/>
    </xf>
    <xf numFmtId="166" fontId="7" fillId="3" borderId="9" xfId="20" applyNumberFormat="1" applyFont="1" applyFill="1" applyBorder="1" applyAlignment="1">
      <alignment horizontal="center"/>
      <protection/>
    </xf>
    <xf numFmtId="166" fontId="7" fillId="3" borderId="0" xfId="20" applyNumberFormat="1" applyFont="1" applyFill="1" applyBorder="1" applyAlignment="1">
      <alignment horizontal="center"/>
      <protection/>
    </xf>
    <xf numFmtId="166" fontId="7" fillId="3" borderId="10" xfId="20" applyNumberFormat="1" applyFont="1" applyFill="1" applyBorder="1" applyAlignment="1">
      <alignment horizontal="center"/>
      <protection/>
    </xf>
    <xf numFmtId="165" fontId="7" fillId="3" borderId="11" xfId="20" applyNumberFormat="1" applyFont="1" applyFill="1" applyBorder="1" applyAlignment="1">
      <alignment/>
      <protection/>
    </xf>
    <xf numFmtId="165" fontId="7" fillId="3" borderId="12" xfId="20" applyNumberFormat="1" applyFont="1" applyFill="1" applyBorder="1" applyAlignment="1">
      <alignment/>
      <protection/>
    </xf>
    <xf numFmtId="165" fontId="7" fillId="3" borderId="7" xfId="20" applyNumberFormat="1" applyFont="1" applyFill="1" applyBorder="1" applyAlignment="1">
      <alignment horizontal="center"/>
      <protection/>
    </xf>
    <xf numFmtId="165" fontId="8" fillId="3" borderId="8" xfId="20" applyNumberFormat="1" applyFont="1" applyFill="1" applyBorder="1">
      <alignment/>
      <protection/>
    </xf>
    <xf numFmtId="165" fontId="8" fillId="3" borderId="0" xfId="20" applyNumberFormat="1" applyFont="1" applyFill="1" applyBorder="1">
      <alignment/>
      <protection/>
    </xf>
    <xf numFmtId="166" fontId="7" fillId="3" borderId="8" xfId="20" applyNumberFormat="1" applyFont="1" applyFill="1" applyBorder="1">
      <alignment/>
      <protection/>
    </xf>
    <xf numFmtId="166" fontId="7" fillId="3" borderId="9" xfId="20" applyNumberFormat="1" applyFont="1" applyFill="1" applyBorder="1">
      <alignment/>
      <protection/>
    </xf>
    <xf numFmtId="166" fontId="7" fillId="3" borderId="0" xfId="20" applyNumberFormat="1" applyFont="1" applyFill="1" applyBorder="1">
      <alignment/>
      <protection/>
    </xf>
    <xf numFmtId="165" fontId="11" fillId="4" borderId="13" xfId="20" applyNumberFormat="1" applyFont="1" applyFill="1" applyBorder="1" applyAlignment="1">
      <alignment horizontal="center"/>
      <protection/>
    </xf>
    <xf numFmtId="165" fontId="11" fillId="4" borderId="14" xfId="20" applyNumberFormat="1" applyFont="1" applyFill="1" applyBorder="1" applyAlignment="1">
      <alignment horizontal="center"/>
      <protection/>
    </xf>
    <xf numFmtId="165" fontId="11" fillId="4" borderId="14" xfId="20" applyNumberFormat="1" applyFont="1" applyFill="1" applyBorder="1">
      <alignment/>
      <protection/>
    </xf>
    <xf numFmtId="165" fontId="11" fillId="4" borderId="15" xfId="20" applyNumberFormat="1" applyFont="1" applyFill="1" applyBorder="1">
      <alignment/>
      <protection/>
    </xf>
    <xf numFmtId="165" fontId="11" fillId="4" borderId="16" xfId="20" applyNumberFormat="1" applyFont="1" applyFill="1" applyBorder="1">
      <alignment/>
      <protection/>
    </xf>
    <xf numFmtId="165" fontId="11" fillId="4" borderId="17" xfId="20" applyNumberFormat="1" applyFont="1" applyFill="1" applyBorder="1">
      <alignment/>
      <protection/>
    </xf>
    <xf numFmtId="165" fontId="11" fillId="2" borderId="6" xfId="20" applyNumberFormat="1" applyFont="1" applyFill="1" applyBorder="1" applyAlignment="1">
      <alignment horizontal="center"/>
      <protection/>
    </xf>
    <xf numFmtId="165" fontId="11" fillId="2" borderId="9" xfId="20" applyNumberFormat="1" applyFont="1" applyFill="1" applyBorder="1" applyAlignment="1">
      <alignment horizontal="center"/>
      <protection/>
    </xf>
    <xf numFmtId="165" fontId="11" fillId="2" borderId="9" xfId="20" applyNumberFormat="1" applyFont="1" applyFill="1" applyBorder="1">
      <alignment/>
      <protection/>
    </xf>
    <xf numFmtId="165" fontId="11" fillId="2" borderId="8" xfId="20" applyNumberFormat="1" applyFont="1" applyFill="1" applyBorder="1">
      <alignment/>
      <protection/>
    </xf>
    <xf numFmtId="165" fontId="10" fillId="2" borderId="0" xfId="20" applyNumberFormat="1" applyFont="1" applyFill="1" applyBorder="1">
      <alignment/>
      <protection/>
    </xf>
    <xf numFmtId="165" fontId="12" fillId="2" borderId="8" xfId="20" applyFont="1" applyFill="1" applyBorder="1" applyProtection="1">
      <alignment/>
      <protection locked="0"/>
    </xf>
    <xf numFmtId="165" fontId="12" fillId="2" borderId="9" xfId="20" applyFont="1" applyFill="1" applyBorder="1" applyProtection="1">
      <alignment/>
      <protection locked="0"/>
    </xf>
    <xf numFmtId="165" fontId="12" fillId="2" borderId="0" xfId="20" applyFont="1" applyFill="1" applyBorder="1" applyProtection="1">
      <alignment/>
      <protection locked="0"/>
    </xf>
    <xf numFmtId="165" fontId="11" fillId="2" borderId="8" xfId="20" applyFont="1" applyFill="1" applyBorder="1" applyProtection="1">
      <alignment/>
      <protection locked="0"/>
    </xf>
    <xf numFmtId="165" fontId="11" fillId="2" borderId="10" xfId="20" applyFont="1" applyFill="1" applyBorder="1" applyProtection="1">
      <alignment/>
      <protection locked="0"/>
    </xf>
    <xf numFmtId="167" fontId="10" fillId="2" borderId="8" xfId="20" applyNumberFormat="1" applyFont="1" applyFill="1" applyBorder="1">
      <alignment/>
      <protection/>
    </xf>
    <xf numFmtId="165" fontId="7" fillId="2" borderId="8" xfId="20" applyFont="1" applyFill="1" applyBorder="1" applyProtection="1">
      <alignment/>
      <protection locked="0"/>
    </xf>
    <xf numFmtId="165" fontId="7" fillId="2" borderId="9" xfId="20" applyFont="1" applyFill="1" applyBorder="1" applyProtection="1">
      <alignment/>
      <protection locked="0"/>
    </xf>
    <xf numFmtId="165" fontId="7" fillId="2" borderId="10" xfId="20" applyFont="1" applyFill="1" applyBorder="1" applyProtection="1">
      <alignment/>
      <protection locked="0"/>
    </xf>
    <xf numFmtId="165" fontId="12" fillId="2" borderId="0" xfId="20" applyNumberFormat="1" applyFont="1" applyFill="1" applyBorder="1">
      <alignment/>
      <protection/>
    </xf>
    <xf numFmtId="167" fontId="7" fillId="2" borderId="8" xfId="20" applyNumberFormat="1" applyFont="1" applyFill="1" applyBorder="1">
      <alignment/>
      <protection/>
    </xf>
    <xf numFmtId="165" fontId="11" fillId="2" borderId="7" xfId="20" applyNumberFormat="1" applyFont="1" applyFill="1" applyBorder="1" applyAlignment="1">
      <alignment horizontal="center"/>
      <protection/>
    </xf>
    <xf numFmtId="165" fontId="11" fillId="2" borderId="7" xfId="20" applyNumberFormat="1" applyFont="1" applyFill="1" applyBorder="1">
      <alignment/>
      <protection/>
    </xf>
    <xf numFmtId="167" fontId="7" fillId="2" borderId="0" xfId="20" applyNumberFormat="1" applyFont="1" applyFill="1" applyBorder="1">
      <alignment/>
      <protection/>
    </xf>
    <xf numFmtId="165" fontId="11" fillId="4" borderId="18" xfId="20" applyNumberFormat="1" applyFont="1" applyFill="1" applyBorder="1" applyAlignment="1">
      <alignment horizontal="center"/>
      <protection/>
    </xf>
    <xf numFmtId="165" fontId="11" fillId="4" borderId="19" xfId="20" applyNumberFormat="1" applyFont="1" applyFill="1" applyBorder="1" applyAlignment="1">
      <alignment horizontal="center"/>
      <protection/>
    </xf>
    <xf numFmtId="165" fontId="10" fillId="2" borderId="8" xfId="20" applyNumberFormat="1" applyFont="1" applyFill="1" applyBorder="1">
      <alignment/>
      <protection/>
    </xf>
    <xf numFmtId="165" fontId="10" fillId="2" borderId="9" xfId="20" applyNumberFormat="1" applyFont="1" applyFill="1" applyBorder="1">
      <alignment/>
      <protection/>
    </xf>
    <xf numFmtId="165" fontId="13" fillId="2" borderId="8" xfId="20" applyNumberFormat="1" applyFont="1" applyFill="1" applyBorder="1">
      <alignment/>
      <protection/>
    </xf>
    <xf numFmtId="165" fontId="13" fillId="2" borderId="10" xfId="20" applyNumberFormat="1" applyFont="1" applyFill="1" applyBorder="1">
      <alignment/>
      <protection/>
    </xf>
    <xf numFmtId="165" fontId="7" fillId="2" borderId="6" xfId="20" applyNumberFormat="1" applyFont="1" applyFill="1" applyBorder="1" applyAlignment="1">
      <alignment horizontal="center"/>
      <protection/>
    </xf>
    <xf numFmtId="165" fontId="7" fillId="2" borderId="7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>
      <alignment/>
      <protection/>
    </xf>
    <xf numFmtId="167" fontId="7" fillId="2" borderId="9" xfId="20" applyNumberFormat="1" applyFont="1" applyFill="1" applyBorder="1">
      <alignment/>
      <protection/>
    </xf>
    <xf numFmtId="165" fontId="7" fillId="2" borderId="0" xfId="20" applyFont="1" applyFill="1" applyBorder="1" applyProtection="1">
      <alignment/>
      <protection locked="0"/>
    </xf>
    <xf numFmtId="165" fontId="12" fillId="2" borderId="8" xfId="20" applyNumberFormat="1" applyFont="1" applyFill="1" applyBorder="1">
      <alignment/>
      <protection/>
    </xf>
    <xf numFmtId="165" fontId="12" fillId="2" borderId="9" xfId="20" applyNumberFormat="1" applyFont="1" applyFill="1" applyBorder="1">
      <alignment/>
      <protection/>
    </xf>
    <xf numFmtId="165" fontId="10" fillId="5" borderId="8" xfId="20" applyFont="1" applyFill="1" applyBorder="1" applyProtection="1">
      <alignment/>
      <protection locked="0"/>
    </xf>
    <xf numFmtId="165" fontId="10" fillId="5" borderId="9" xfId="20" applyFont="1" applyFill="1" applyBorder="1" applyProtection="1">
      <alignment/>
      <protection locked="0"/>
    </xf>
    <xf numFmtId="165" fontId="10" fillId="5" borderId="10" xfId="20" applyFont="1" applyFill="1" applyBorder="1" applyProtection="1">
      <alignment/>
      <protection locked="0"/>
    </xf>
    <xf numFmtId="165" fontId="7" fillId="2" borderId="9" xfId="20" applyNumberFormat="1" applyFont="1" applyFill="1" applyBorder="1">
      <alignment/>
      <protection/>
    </xf>
    <xf numFmtId="165" fontId="14" fillId="2" borderId="0" xfId="20" applyNumberFormat="1" applyFont="1" applyFill="1" applyBorder="1">
      <alignment/>
      <protection/>
    </xf>
    <xf numFmtId="165" fontId="14" fillId="2" borderId="8" xfId="20" applyFont="1" applyFill="1" applyBorder="1" applyProtection="1">
      <alignment/>
      <protection locked="0"/>
    </xf>
    <xf numFmtId="165" fontId="14" fillId="2" borderId="9" xfId="20" applyFont="1" applyFill="1" applyBorder="1" applyProtection="1">
      <alignment/>
      <protection locked="0"/>
    </xf>
    <xf numFmtId="165" fontId="14" fillId="2" borderId="0" xfId="20" applyFont="1" applyFill="1" applyBorder="1" applyProtection="1">
      <alignment/>
      <protection locked="0"/>
    </xf>
    <xf numFmtId="165" fontId="15" fillId="2" borderId="9" xfId="20" applyFont="1" applyFill="1" applyBorder="1" applyProtection="1">
      <alignment/>
      <protection locked="0"/>
    </xf>
    <xf numFmtId="165" fontId="10" fillId="2" borderId="20" xfId="20" applyNumberFormat="1" applyFont="1" applyFill="1" applyBorder="1" applyAlignment="1">
      <alignment horizontal="center"/>
      <protection/>
    </xf>
    <xf numFmtId="165" fontId="11" fillId="2" borderId="10" xfId="20" applyNumberFormat="1" applyFont="1" applyFill="1" applyBorder="1">
      <alignment/>
      <protection/>
    </xf>
    <xf numFmtId="165" fontId="7" fillId="5" borderId="8" xfId="20" applyFont="1" applyFill="1" applyBorder="1" applyProtection="1">
      <alignment/>
      <protection locked="0"/>
    </xf>
    <xf numFmtId="165" fontId="7" fillId="5" borderId="9" xfId="20" applyFont="1" applyFill="1" applyBorder="1" applyProtection="1">
      <alignment/>
      <protection locked="0"/>
    </xf>
    <xf numFmtId="165" fontId="7" fillId="5" borderId="10" xfId="20" applyFont="1" applyFill="1" applyBorder="1" applyProtection="1">
      <alignment/>
      <protection locked="0"/>
    </xf>
    <xf numFmtId="165" fontId="14" fillId="2" borderId="8" xfId="20" applyNumberFormat="1" applyFont="1" applyFill="1" applyBorder="1">
      <alignment/>
      <protection/>
    </xf>
    <xf numFmtId="165" fontId="14" fillId="2" borderId="9" xfId="20" applyNumberFormat="1" applyFont="1" applyFill="1" applyBorder="1">
      <alignment/>
      <protection/>
    </xf>
    <xf numFmtId="165" fontId="7" fillId="2" borderId="10" xfId="20" applyNumberFormat="1" applyFont="1" applyFill="1" applyBorder="1">
      <alignment/>
      <protection/>
    </xf>
    <xf numFmtId="167" fontId="11" fillId="2" borderId="9" xfId="20" applyNumberFormat="1" applyFont="1" applyFill="1" applyBorder="1" applyAlignment="1">
      <alignment horizontal="center"/>
      <protection/>
    </xf>
    <xf numFmtId="165" fontId="7" fillId="2" borderId="20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 applyAlignment="1">
      <alignment horizontal="center"/>
      <protection/>
    </xf>
    <xf numFmtId="165" fontId="11" fillId="2" borderId="20" xfId="20" applyNumberFormat="1" applyFont="1" applyFill="1" applyBorder="1" applyAlignment="1">
      <alignment horizontal="center"/>
      <protection/>
    </xf>
    <xf numFmtId="165" fontId="11" fillId="2" borderId="8" xfId="20" applyNumberFormat="1" applyFont="1" applyFill="1" applyBorder="1" applyAlignment="1">
      <alignment horizontal="center"/>
      <protection/>
    </xf>
    <xf numFmtId="165" fontId="11" fillId="2" borderId="0" xfId="20" applyNumberFormat="1" applyFont="1" applyFill="1" applyBorder="1">
      <alignment/>
      <protection/>
    </xf>
    <xf numFmtId="165" fontId="10" fillId="2" borderId="8" xfId="20" applyFont="1" applyFill="1" applyBorder="1" applyProtection="1">
      <alignment/>
      <protection locked="0"/>
    </xf>
    <xf numFmtId="165" fontId="10" fillId="2" borderId="9" xfId="20" applyFont="1" applyFill="1" applyBorder="1" applyProtection="1">
      <alignment/>
      <protection locked="0"/>
    </xf>
    <xf numFmtId="165" fontId="10" fillId="2" borderId="0" xfId="20" applyFont="1" applyFill="1" applyBorder="1" applyProtection="1">
      <alignment/>
      <protection locked="0"/>
    </xf>
    <xf numFmtId="165" fontId="7" fillId="2" borderId="9" xfId="20" applyNumberFormat="1" applyFont="1" applyFill="1" applyBorder="1" applyAlignment="1">
      <alignment horizontal="center"/>
      <protection/>
    </xf>
    <xf numFmtId="165" fontId="10" fillId="2" borderId="10" xfId="20" applyFont="1" applyFill="1" applyBorder="1" applyProtection="1">
      <alignment/>
      <protection locked="0"/>
    </xf>
    <xf numFmtId="165" fontId="11" fillId="4" borderId="21" xfId="20" applyNumberFormat="1" applyFont="1" applyFill="1" applyBorder="1" applyAlignment="1">
      <alignment horizontal="center"/>
      <protection/>
    </xf>
    <xf numFmtId="165" fontId="11" fillId="4" borderId="22" xfId="20" applyNumberFormat="1" applyFont="1" applyFill="1" applyBorder="1" applyAlignment="1">
      <alignment horizontal="center"/>
      <protection/>
    </xf>
    <xf numFmtId="165" fontId="11" fillId="4" borderId="23" xfId="20" applyNumberFormat="1" applyFont="1" applyFill="1" applyBorder="1" applyAlignment="1">
      <alignment horizontal="center"/>
      <protection/>
    </xf>
    <xf numFmtId="165" fontId="11" fillId="4" borderId="24" xfId="20" applyNumberFormat="1" applyFont="1" applyFill="1" applyBorder="1" applyAlignment="1">
      <alignment horizontal="center"/>
      <protection/>
    </xf>
    <xf numFmtId="164" fontId="10" fillId="4" borderId="22" xfId="0" applyFont="1" applyFill="1" applyBorder="1" applyAlignment="1">
      <alignment horizontal="center"/>
    </xf>
    <xf numFmtId="164" fontId="10" fillId="4" borderId="23" xfId="0" applyFont="1" applyFill="1" applyBorder="1" applyAlignment="1">
      <alignment horizontal="center"/>
    </xf>
    <xf numFmtId="164" fontId="10" fillId="4" borderId="25" xfId="0" applyFont="1" applyFill="1" applyBorder="1" applyAlignment="1">
      <alignment horizontal="center"/>
    </xf>
    <xf numFmtId="165" fontId="11" fillId="4" borderId="11" xfId="20" applyNumberFormat="1" applyFont="1" applyFill="1" applyBorder="1" applyAlignment="1">
      <alignment horizontal="center"/>
      <protection/>
    </xf>
    <xf numFmtId="165" fontId="11" fillId="4" borderId="12" xfId="20" applyNumberFormat="1" applyFont="1" applyFill="1" applyBorder="1" applyAlignment="1">
      <alignment horizontal="center"/>
      <protection/>
    </xf>
    <xf numFmtId="165" fontId="11" fillId="4" borderId="26" xfId="20" applyNumberFormat="1" applyFont="1" applyFill="1" applyBorder="1" applyAlignment="1">
      <alignment horizontal="right"/>
      <protection/>
    </xf>
    <xf numFmtId="165" fontId="11" fillId="4" borderId="12" xfId="20" applyNumberFormat="1" applyFont="1" applyFill="1" applyBorder="1" applyAlignment="1">
      <alignment horizontal="right"/>
      <protection/>
    </xf>
    <xf numFmtId="165" fontId="11" fillId="4" borderId="27" xfId="20" applyNumberFormat="1" applyFont="1" applyFill="1" applyBorder="1" applyAlignment="1">
      <alignment horizontal="right"/>
      <protection/>
    </xf>
    <xf numFmtId="165" fontId="11" fillId="4" borderId="28" xfId="20" applyNumberFormat="1" applyFont="1" applyFill="1" applyBorder="1" applyAlignment="1">
      <alignment horizontal="right"/>
      <protection/>
    </xf>
    <xf numFmtId="165" fontId="10" fillId="2" borderId="10" xfId="20" applyNumberFormat="1" applyFont="1" applyFill="1" applyBorder="1">
      <alignment/>
      <protection/>
    </xf>
    <xf numFmtId="165" fontId="11" fillId="2" borderId="8" xfId="20" applyNumberFormat="1" applyFont="1" applyFill="1" applyBorder="1" applyAlignment="1">
      <alignment horizontal="left"/>
      <protection/>
    </xf>
    <xf numFmtId="165" fontId="11" fillId="2" borderId="0" xfId="20" applyNumberFormat="1" applyFont="1" applyFill="1" applyBorder="1" applyAlignment="1">
      <alignment horizontal="center"/>
      <protection/>
    </xf>
    <xf numFmtId="167" fontId="7" fillId="2" borderId="8" xfId="20" applyNumberFormat="1" applyFont="1" applyFill="1" applyBorder="1" applyAlignment="1">
      <alignment horizontal="left"/>
      <protection/>
    </xf>
    <xf numFmtId="165" fontId="7" fillId="5" borderId="10" xfId="20" applyNumberFormat="1" applyFont="1" applyFill="1" applyBorder="1">
      <alignment/>
      <protection/>
    </xf>
    <xf numFmtId="167" fontId="11" fillId="2" borderId="8" xfId="20" applyNumberFormat="1" applyFont="1" applyFill="1" applyBorder="1" applyAlignment="1">
      <alignment horizontal="center"/>
      <protection/>
    </xf>
    <xf numFmtId="165" fontId="13" fillId="2" borderId="8" xfId="20" applyFont="1" applyFill="1" applyBorder="1" applyProtection="1">
      <alignment/>
      <protection locked="0"/>
    </xf>
    <xf numFmtId="165" fontId="13" fillId="2" borderId="10" xfId="20" applyFont="1" applyFill="1" applyBorder="1" applyProtection="1">
      <alignment/>
      <protection locked="0"/>
    </xf>
    <xf numFmtId="165" fontId="16" fillId="2" borderId="9" xfId="20" applyFont="1" applyFill="1" applyBorder="1" applyProtection="1">
      <alignment/>
      <protection locked="0"/>
    </xf>
    <xf numFmtId="165" fontId="10" fillId="4" borderId="23" xfId="20" applyNumberFormat="1" applyFont="1" applyFill="1" applyBorder="1">
      <alignment/>
      <protection/>
    </xf>
    <xf numFmtId="165" fontId="10" fillId="4" borderId="24" xfId="20" applyNumberFormat="1" applyFont="1" applyFill="1" applyBorder="1">
      <alignment/>
      <protection/>
    </xf>
    <xf numFmtId="165" fontId="10" fillId="4" borderId="22" xfId="20" applyNumberFormat="1" applyFont="1" applyFill="1" applyBorder="1">
      <alignment/>
      <protection/>
    </xf>
    <xf numFmtId="165" fontId="10" fillId="4" borderId="25" xfId="20" applyNumberFormat="1" applyFont="1" applyFill="1" applyBorder="1">
      <alignment/>
      <protection/>
    </xf>
    <xf numFmtId="165" fontId="11" fillId="4" borderId="20" xfId="20" applyNumberFormat="1" applyFont="1" applyFill="1" applyBorder="1" applyAlignment="1">
      <alignment horizontal="center"/>
      <protection/>
    </xf>
    <xf numFmtId="165" fontId="11" fillId="4" borderId="9" xfId="20" applyNumberFormat="1" applyFont="1" applyFill="1" applyBorder="1" applyAlignment="1">
      <alignment horizontal="center"/>
      <protection/>
    </xf>
    <xf numFmtId="165" fontId="10" fillId="4" borderId="9" xfId="20" applyNumberFormat="1" applyFont="1" applyFill="1" applyBorder="1">
      <alignment/>
      <protection/>
    </xf>
    <xf numFmtId="165" fontId="10" fillId="4" borderId="0" xfId="20" applyNumberFormat="1" applyFont="1" applyFill="1" applyBorder="1">
      <alignment/>
      <protection/>
    </xf>
    <xf numFmtId="165" fontId="10" fillId="4" borderId="8" xfId="20" applyNumberFormat="1" applyFont="1" applyFill="1" applyBorder="1">
      <alignment/>
      <protection/>
    </xf>
    <xf numFmtId="165" fontId="10" fillId="4" borderId="10" xfId="20" applyNumberFormat="1" applyFont="1" applyFill="1" applyBorder="1">
      <alignment/>
      <protection/>
    </xf>
    <xf numFmtId="165" fontId="11" fillId="4" borderId="29" xfId="20" applyNumberFormat="1" applyFont="1" applyFill="1" applyBorder="1" applyAlignment="1">
      <alignment horizontal="center"/>
      <protection/>
    </xf>
    <xf numFmtId="165" fontId="11" fillId="4" borderId="12" xfId="20" applyNumberFormat="1" applyFont="1" applyFill="1" applyBorder="1">
      <alignment/>
      <protection/>
    </xf>
    <xf numFmtId="165" fontId="11" fillId="4" borderId="27" xfId="20" applyNumberFormat="1" applyFont="1" applyFill="1" applyBorder="1">
      <alignment/>
      <protection/>
    </xf>
    <xf numFmtId="165" fontId="11" fillId="4" borderId="26" xfId="20" applyNumberFormat="1" applyFont="1" applyFill="1" applyBorder="1">
      <alignment/>
      <protection/>
    </xf>
    <xf numFmtId="165" fontId="11" fillId="4" borderId="28" xfId="20" applyNumberFormat="1" applyFont="1" applyFill="1" applyBorder="1">
      <alignment/>
      <protection/>
    </xf>
    <xf numFmtId="165" fontId="7" fillId="2" borderId="0" xfId="20" applyNumberFormat="1" applyFont="1" applyFill="1" applyBorder="1">
      <alignment/>
      <protection/>
    </xf>
    <xf numFmtId="165" fontId="18" fillId="2" borderId="0" xfId="20" applyNumberFormat="1" applyFont="1" applyFill="1" applyBorder="1">
      <alignment/>
      <protection/>
    </xf>
    <xf numFmtId="167" fontId="10" fillId="2" borderId="0" xfId="20" applyNumberFormat="1" applyFont="1" applyFill="1" applyBorder="1">
      <alignment/>
      <protection/>
    </xf>
    <xf numFmtId="165" fontId="11" fillId="2" borderId="9" xfId="20" applyFont="1" applyFill="1" applyBorder="1" applyProtection="1">
      <alignment/>
      <protection locked="0"/>
    </xf>
    <xf numFmtId="165" fontId="15" fillId="2" borderId="9" xfId="20" applyNumberFormat="1" applyFont="1" applyFill="1" applyBorder="1">
      <alignment/>
      <protection/>
    </xf>
    <xf numFmtId="167" fontId="11" fillId="2" borderId="8" xfId="20" applyNumberFormat="1" applyFont="1" applyFill="1" applyBorder="1">
      <alignment/>
      <protection/>
    </xf>
    <xf numFmtId="165" fontId="16" fillId="2" borderId="0" xfId="20" applyNumberFormat="1" applyFont="1" applyFill="1" applyBorder="1">
      <alignment/>
      <protection/>
    </xf>
    <xf numFmtId="165" fontId="16" fillId="2" borderId="8" xfId="20" applyFont="1" applyFill="1" applyBorder="1" applyProtection="1">
      <alignment/>
      <protection locked="0"/>
    </xf>
    <xf numFmtId="165" fontId="16" fillId="2" borderId="0" xfId="20" applyFont="1" applyFill="1" applyBorder="1" applyProtection="1">
      <alignment/>
      <protection locked="0"/>
    </xf>
    <xf numFmtId="165" fontId="10" fillId="5" borderId="10" xfId="20" applyNumberFormat="1" applyFont="1" applyFill="1" applyBorder="1">
      <alignment/>
      <protection/>
    </xf>
    <xf numFmtId="165" fontId="11" fillId="2" borderId="0" xfId="20" applyFont="1" applyFill="1" applyBorder="1" applyProtection="1">
      <alignment/>
      <protection locked="0"/>
    </xf>
    <xf numFmtId="165" fontId="7" fillId="2" borderId="7" xfId="20" applyNumberFormat="1" applyFont="1" applyFill="1" applyBorder="1">
      <alignment/>
      <protection/>
    </xf>
    <xf numFmtId="165" fontId="19" fillId="2" borderId="8" xfId="20" applyNumberFormat="1" applyFont="1" applyFill="1" applyBorder="1" applyAlignment="1">
      <alignment wrapText="1"/>
      <protection/>
    </xf>
    <xf numFmtId="165" fontId="19" fillId="2" borderId="8" xfId="20" applyFont="1" applyFill="1" applyBorder="1" applyProtection="1">
      <alignment/>
      <protection locked="0"/>
    </xf>
    <xf numFmtId="165" fontId="19" fillId="2" borderId="10" xfId="20" applyFont="1" applyFill="1" applyBorder="1" applyProtection="1">
      <alignment/>
      <protection locked="0"/>
    </xf>
    <xf numFmtId="165" fontId="8" fillId="2" borderId="20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>
      <alignment/>
      <protection/>
    </xf>
    <xf numFmtId="165" fontId="20" fillId="2" borderId="8" xfId="20" applyNumberFormat="1" applyFont="1" applyFill="1" applyBorder="1">
      <alignment/>
      <protection/>
    </xf>
    <xf numFmtId="165" fontId="21" fillId="2" borderId="0" xfId="20" applyNumberFormat="1" applyFont="1" applyFill="1" applyBorder="1">
      <alignment/>
      <protection/>
    </xf>
    <xf numFmtId="165" fontId="21" fillId="2" borderId="8" xfId="20" applyNumberFormat="1" applyFont="1" applyFill="1" applyBorder="1">
      <alignment/>
      <protection/>
    </xf>
    <xf numFmtId="165" fontId="21" fillId="2" borderId="9" xfId="20" applyNumberFormat="1" applyFont="1" applyFill="1" applyBorder="1">
      <alignment/>
      <protection/>
    </xf>
    <xf numFmtId="165" fontId="22" fillId="2" borderId="8" xfId="20" applyNumberFormat="1" applyFont="1" applyFill="1" applyBorder="1">
      <alignment/>
      <protection/>
    </xf>
    <xf numFmtId="165" fontId="22" fillId="2" borderId="10" xfId="20" applyNumberFormat="1" applyFont="1" applyFill="1" applyBorder="1">
      <alignment/>
      <protection/>
    </xf>
    <xf numFmtId="167" fontId="8" fillId="2" borderId="8" xfId="20" applyNumberFormat="1" applyFont="1" applyFill="1" applyBorder="1">
      <alignment/>
      <protection/>
    </xf>
    <xf numFmtId="165" fontId="21" fillId="2" borderId="10" xfId="20" applyNumberFormat="1" applyFont="1" applyFill="1" applyBorder="1">
      <alignment/>
      <protection/>
    </xf>
    <xf numFmtId="165" fontId="13" fillId="2" borderId="0" xfId="20" applyNumberFormat="1" applyFont="1" applyFill="1" applyBorder="1">
      <alignment/>
      <protection/>
    </xf>
    <xf numFmtId="165" fontId="13" fillId="2" borderId="9" xfId="20" applyNumberFormat="1" applyFont="1" applyFill="1" applyBorder="1">
      <alignment/>
      <protection/>
    </xf>
    <xf numFmtId="165" fontId="11" fillId="6" borderId="18" xfId="20" applyNumberFormat="1" applyFont="1" applyFill="1" applyBorder="1" applyAlignment="1">
      <alignment horizontal="center"/>
      <protection/>
    </xf>
    <xf numFmtId="165" fontId="11" fillId="6" borderId="14" xfId="20" applyNumberFormat="1" applyFont="1" applyFill="1" applyBorder="1" applyAlignment="1">
      <alignment horizontal="center"/>
      <protection/>
    </xf>
    <xf numFmtId="165" fontId="11" fillId="6" borderId="16" xfId="20" applyNumberFormat="1" applyFont="1" applyFill="1" applyBorder="1">
      <alignment/>
      <protection/>
    </xf>
    <xf numFmtId="165" fontId="11" fillId="6" borderId="14" xfId="20" applyNumberFormat="1" applyFont="1" applyFill="1" applyBorder="1">
      <alignment/>
      <protection/>
    </xf>
    <xf numFmtId="165" fontId="11" fillId="6" borderId="15" xfId="20" applyNumberFormat="1" applyFont="1" applyFill="1" applyBorder="1">
      <alignment/>
      <protection/>
    </xf>
    <xf numFmtId="165" fontId="11" fillId="6" borderId="9" xfId="20" applyNumberFormat="1" applyFont="1" applyFill="1" applyBorder="1">
      <alignment/>
      <protection/>
    </xf>
    <xf numFmtId="165" fontId="11" fillId="6" borderId="10" xfId="20" applyNumberFormat="1" applyFont="1" applyFill="1" applyBorder="1">
      <alignment/>
      <protection/>
    </xf>
    <xf numFmtId="164" fontId="11" fillId="2" borderId="9" xfId="20" applyNumberFormat="1" applyFont="1" applyFill="1" applyBorder="1" applyAlignment="1">
      <alignment horizontal="left"/>
      <protection/>
    </xf>
    <xf numFmtId="164" fontId="11" fillId="2" borderId="8" xfId="20" applyNumberFormat="1" applyFont="1" applyFill="1" applyBorder="1" applyAlignment="1">
      <alignment horizontal="left"/>
      <protection/>
    </xf>
    <xf numFmtId="165" fontId="16" fillId="2" borderId="10" xfId="20" applyFont="1" applyFill="1" applyBorder="1" applyProtection="1">
      <alignment/>
      <protection locked="0"/>
    </xf>
    <xf numFmtId="165" fontId="10" fillId="2" borderId="7" xfId="20" applyNumberFormat="1" applyFont="1" applyFill="1" applyBorder="1">
      <alignment/>
      <protection/>
    </xf>
    <xf numFmtId="165" fontId="13" fillId="4" borderId="15" xfId="20" applyNumberFormat="1" applyFont="1" applyFill="1" applyBorder="1">
      <alignment/>
      <protection/>
    </xf>
    <xf numFmtId="165" fontId="11" fillId="4" borderId="24" xfId="20" applyNumberFormat="1" applyFont="1" applyFill="1" applyBorder="1">
      <alignment/>
      <protection/>
    </xf>
    <xf numFmtId="167" fontId="7" fillId="2" borderId="9" xfId="20" applyNumberFormat="1" applyFont="1" applyFill="1" applyBorder="1" applyAlignment="1">
      <alignment horizontal="center"/>
      <protection/>
    </xf>
    <xf numFmtId="164" fontId="7" fillId="0" borderId="6" xfId="0" applyFont="1" applyBorder="1" applyAlignment="1">
      <alignment/>
    </xf>
    <xf numFmtId="165" fontId="7" fillId="2" borderId="0" xfId="20" applyNumberFormat="1" applyFont="1" applyFill="1" applyBorder="1" applyAlignment="1">
      <alignment horizontal="center"/>
      <protection/>
    </xf>
    <xf numFmtId="167" fontId="11" fillId="2" borderId="0" xfId="20" applyNumberFormat="1" applyFont="1" applyFill="1" applyBorder="1" applyAlignment="1">
      <alignment horizontal="center"/>
      <protection/>
    </xf>
    <xf numFmtId="165" fontId="7" fillId="2" borderId="30" xfId="20" applyNumberFormat="1" applyFont="1" applyFill="1" applyBorder="1" applyAlignment="1">
      <alignment horizontal="center"/>
      <protection/>
    </xf>
    <xf numFmtId="165" fontId="7" fillId="2" borderId="31" xfId="20" applyNumberFormat="1" applyFont="1" applyFill="1" applyBorder="1">
      <alignment/>
      <protection/>
    </xf>
    <xf numFmtId="165" fontId="7" fillId="2" borderId="32" xfId="20" applyNumberFormat="1" applyFont="1" applyFill="1" applyBorder="1">
      <alignment/>
      <protection/>
    </xf>
    <xf numFmtId="167" fontId="10" fillId="2" borderId="32" xfId="20" applyNumberFormat="1" applyFont="1" applyFill="1" applyBorder="1">
      <alignment/>
      <protection/>
    </xf>
    <xf numFmtId="165" fontId="10" fillId="2" borderId="31" xfId="20" applyNumberFormat="1" applyFont="1" applyFill="1" applyBorder="1">
      <alignment/>
      <protection/>
    </xf>
    <xf numFmtId="165" fontId="10" fillId="2" borderId="32" xfId="20" applyFont="1" applyFill="1" applyBorder="1" applyProtection="1">
      <alignment/>
      <protection locked="0"/>
    </xf>
    <xf numFmtId="165" fontId="10" fillId="2" borderId="33" xfId="20" applyFont="1" applyFill="1" applyBorder="1" applyProtection="1">
      <alignment/>
      <protection locked="0"/>
    </xf>
    <xf numFmtId="165" fontId="10" fillId="2" borderId="31" xfId="20" applyFont="1" applyFill="1" applyBorder="1" applyProtection="1">
      <alignment/>
      <protection locked="0"/>
    </xf>
    <xf numFmtId="165" fontId="10" fillId="2" borderId="34" xfId="20" applyFont="1" applyFill="1" applyBorder="1" applyProtection="1">
      <alignment/>
      <protection locked="0"/>
    </xf>
    <xf numFmtId="165" fontId="23" fillId="3" borderId="35" xfId="20" applyNumberFormat="1" applyFont="1" applyFill="1" applyBorder="1" applyAlignment="1">
      <alignment horizontal="center"/>
      <protection/>
    </xf>
    <xf numFmtId="165" fontId="23" fillId="3" borderId="2" xfId="20" applyNumberFormat="1" applyFont="1" applyFill="1" applyBorder="1">
      <alignment/>
      <protection/>
    </xf>
    <xf numFmtId="165" fontId="24" fillId="3" borderId="36" xfId="20" applyNumberFormat="1" applyFont="1" applyFill="1" applyBorder="1">
      <alignment/>
      <protection/>
    </xf>
    <xf numFmtId="165" fontId="24" fillId="3" borderId="2" xfId="20" applyNumberFormat="1" applyFont="1" applyFill="1" applyBorder="1">
      <alignment/>
      <protection/>
    </xf>
    <xf numFmtId="165" fontId="24" fillId="3" borderId="3" xfId="20" applyNumberFormat="1" applyFont="1" applyFill="1" applyBorder="1">
      <alignment/>
      <protection/>
    </xf>
    <xf numFmtId="165" fontId="24" fillId="3" borderId="4" xfId="20" applyNumberFormat="1" applyFont="1" applyFill="1" applyBorder="1">
      <alignment/>
      <protection/>
    </xf>
    <xf numFmtId="165" fontId="24" fillId="3" borderId="37" xfId="20" applyNumberFormat="1" applyFont="1" applyFill="1" applyBorder="1" applyAlignment="1">
      <alignment horizontal="center"/>
      <protection/>
    </xf>
    <xf numFmtId="165" fontId="23" fillId="3" borderId="38" xfId="20" applyNumberFormat="1" applyFont="1" applyFill="1" applyBorder="1" applyAlignment="1">
      <alignment horizontal="center"/>
      <protection/>
    </xf>
    <xf numFmtId="165" fontId="23" fillId="3" borderId="31" xfId="20" applyNumberFormat="1" applyFont="1" applyFill="1" applyBorder="1">
      <alignment/>
      <protection/>
    </xf>
    <xf numFmtId="165" fontId="25" fillId="3" borderId="39" xfId="20" applyNumberFormat="1" applyFont="1" applyFill="1" applyBorder="1">
      <alignment/>
      <protection/>
    </xf>
    <xf numFmtId="165" fontId="25" fillId="3" borderId="31" xfId="20" applyNumberFormat="1" applyFont="1" applyFill="1" applyBorder="1">
      <alignment/>
      <protection/>
    </xf>
    <xf numFmtId="165" fontId="25" fillId="3" borderId="32" xfId="20" applyNumberFormat="1" applyFont="1" applyFill="1" applyBorder="1">
      <alignment/>
      <protection/>
    </xf>
    <xf numFmtId="165" fontId="25" fillId="3" borderId="33" xfId="20" applyNumberFormat="1" applyFont="1" applyFill="1" applyBorder="1">
      <alignment/>
      <protection/>
    </xf>
    <xf numFmtId="165" fontId="25" fillId="3" borderId="40" xfId="20" applyNumberFormat="1" applyFont="1" applyFill="1" applyBorder="1" applyAlignment="1">
      <alignment horizontal="center"/>
      <protection/>
    </xf>
    <xf numFmtId="165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7"/>
  <sheetViews>
    <sheetView tabSelected="1" zoomScale="130" zoomScaleNormal="130" workbookViewId="0" topLeftCell="A1">
      <selection activeCell="N9" sqref="N9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625" style="1" customWidth="1"/>
    <col min="4" max="4" width="53.00390625" style="1" customWidth="1"/>
    <col min="5" max="8" width="0" style="1" hidden="1" customWidth="1"/>
    <col min="9" max="9" width="10.375" style="1" customWidth="1"/>
    <col min="10" max="10" width="10.25390625" style="1" customWidth="1"/>
    <col min="11" max="11" width="10.875" style="1" customWidth="1"/>
    <col min="12" max="12" width="11.125" style="1" customWidth="1"/>
    <col min="13" max="13" width="11.25390625" style="1" customWidth="1"/>
    <col min="14" max="14" width="11.00390625" style="1" customWidth="1"/>
    <col min="15" max="16384" width="9.00390625" style="1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3" t="s">
        <v>0</v>
      </c>
      <c r="J1" s="3"/>
      <c r="K1" s="3"/>
      <c r="L1" s="4"/>
    </row>
    <row r="2" spans="1:12" ht="12.7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2.7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12.75">
      <c r="A4" s="2"/>
      <c r="B4" s="2"/>
      <c r="C4" s="2"/>
      <c r="D4" s="2"/>
      <c r="E4" s="2"/>
      <c r="F4" s="2"/>
      <c r="G4" s="2"/>
      <c r="H4" s="2"/>
      <c r="L4" s="4"/>
    </row>
    <row r="5" spans="1:8" ht="12.75">
      <c r="A5" s="5" t="s">
        <v>1</v>
      </c>
      <c r="B5" s="6"/>
      <c r="C5" s="6"/>
      <c r="D5" s="6"/>
      <c r="E5" s="6"/>
      <c r="F5" s="6"/>
      <c r="G5" s="6"/>
      <c r="H5" s="6"/>
    </row>
    <row r="6" spans="1:8" ht="12.75">
      <c r="A6" s="5" t="s">
        <v>2</v>
      </c>
      <c r="B6" s="6"/>
      <c r="C6" s="6"/>
      <c r="D6" s="6"/>
      <c r="E6" s="6"/>
      <c r="F6" s="6"/>
      <c r="G6" s="6"/>
      <c r="H6" s="6"/>
    </row>
    <row r="7" spans="1:8" ht="12.75">
      <c r="A7" s="5"/>
      <c r="B7" s="6"/>
      <c r="C7" s="6"/>
      <c r="D7" s="6"/>
      <c r="E7" s="6"/>
      <c r="F7" s="6"/>
      <c r="G7" s="6"/>
      <c r="H7" s="6"/>
    </row>
    <row r="8" spans="1:11" ht="12.75">
      <c r="A8" s="7" t="s">
        <v>3</v>
      </c>
      <c r="B8" s="8"/>
      <c r="C8" s="9"/>
      <c r="D8" s="10"/>
      <c r="E8" s="11"/>
      <c r="F8" s="12" t="s">
        <v>4</v>
      </c>
      <c r="G8" s="13" t="s">
        <v>5</v>
      </c>
      <c r="H8" s="14" t="s">
        <v>6</v>
      </c>
      <c r="I8" s="12" t="s">
        <v>7</v>
      </c>
      <c r="J8" s="13" t="s">
        <v>8</v>
      </c>
      <c r="K8" s="15" t="s">
        <v>7</v>
      </c>
    </row>
    <row r="9" spans="1:11" ht="12.75">
      <c r="A9" s="16"/>
      <c r="B9" s="17" t="s">
        <v>9</v>
      </c>
      <c r="C9" s="18"/>
      <c r="D9" s="19" t="s">
        <v>10</v>
      </c>
      <c r="E9" s="20"/>
      <c r="F9" s="21" t="s">
        <v>11</v>
      </c>
      <c r="G9" s="22" t="s">
        <v>12</v>
      </c>
      <c r="H9" s="23" t="s">
        <v>12</v>
      </c>
      <c r="I9" s="21" t="s">
        <v>13</v>
      </c>
      <c r="J9" s="22" t="s">
        <v>14</v>
      </c>
      <c r="K9" s="24" t="s">
        <v>15</v>
      </c>
    </row>
    <row r="10" spans="1:11" ht="12.75">
      <c r="A10" s="25"/>
      <c r="B10" s="26"/>
      <c r="C10" s="27" t="s">
        <v>16</v>
      </c>
      <c r="D10" s="28"/>
      <c r="E10" s="29"/>
      <c r="F10" s="30"/>
      <c r="G10" s="31"/>
      <c r="H10" s="32"/>
      <c r="I10" s="21" t="s">
        <v>17</v>
      </c>
      <c r="J10" s="22"/>
      <c r="K10" s="24" t="s">
        <v>18</v>
      </c>
    </row>
    <row r="11" spans="1:11" ht="12.75" hidden="1">
      <c r="A11" s="33" t="s">
        <v>19</v>
      </c>
      <c r="B11" s="34" t="s">
        <v>20</v>
      </c>
      <c r="C11" s="34"/>
      <c r="D11" s="34"/>
      <c r="E11" s="34"/>
      <c r="F11" s="35">
        <f>F12+F14+F16</f>
        <v>42100</v>
      </c>
      <c r="G11" s="35">
        <v>13400</v>
      </c>
      <c r="H11" s="36">
        <v>0</v>
      </c>
      <c r="I11" s="37">
        <f>I12+I14+I16</f>
        <v>41000</v>
      </c>
      <c r="J11" s="37">
        <f>J12+J14+J16</f>
        <v>0</v>
      </c>
      <c r="K11" s="38">
        <f>K12+K14+K16</f>
        <v>41000</v>
      </c>
    </row>
    <row r="12" spans="1:11" ht="12.75" hidden="1">
      <c r="A12" s="39"/>
      <c r="B12" s="40" t="s">
        <v>21</v>
      </c>
      <c r="C12" s="41"/>
      <c r="D12" s="42" t="s">
        <v>22</v>
      </c>
      <c r="E12" s="43"/>
      <c r="F12" s="44">
        <v>24000</v>
      </c>
      <c r="G12" s="45">
        <v>13400</v>
      </c>
      <c r="H12" s="46">
        <v>0</v>
      </c>
      <c r="I12" s="47">
        <f>I13</f>
        <v>22400</v>
      </c>
      <c r="J12" s="47">
        <f>J13</f>
        <v>0</v>
      </c>
      <c r="K12" s="48">
        <f>K13</f>
        <v>22400</v>
      </c>
    </row>
    <row r="13" spans="1:11" ht="12.75" hidden="1">
      <c r="A13" s="39"/>
      <c r="B13" s="41"/>
      <c r="C13" s="41"/>
      <c r="D13" s="49" t="s">
        <v>23</v>
      </c>
      <c r="E13" s="43"/>
      <c r="F13" s="44"/>
      <c r="G13" s="45"/>
      <c r="H13" s="46"/>
      <c r="I13" s="50">
        <v>22400</v>
      </c>
      <c r="J13" s="51">
        <v>0</v>
      </c>
      <c r="K13" s="52">
        <f>I13+J13</f>
        <v>22400</v>
      </c>
    </row>
    <row r="14" spans="1:11" ht="12.75" hidden="1">
      <c r="A14" s="39"/>
      <c r="B14" s="40" t="s">
        <v>24</v>
      </c>
      <c r="C14" s="41"/>
      <c r="D14" s="42" t="s">
        <v>25</v>
      </c>
      <c r="E14" s="53"/>
      <c r="F14" s="44">
        <v>2600</v>
      </c>
      <c r="G14" s="45">
        <v>0</v>
      </c>
      <c r="H14" s="46">
        <v>0</v>
      </c>
      <c r="I14" s="47">
        <f>I15</f>
        <v>2600</v>
      </c>
      <c r="J14" s="47">
        <f>J15</f>
        <v>0</v>
      </c>
      <c r="K14" s="48">
        <f>K15</f>
        <v>2600</v>
      </c>
    </row>
    <row r="15" spans="1:11" ht="12.75" hidden="1">
      <c r="A15" s="39"/>
      <c r="B15" s="40"/>
      <c r="C15" s="41"/>
      <c r="D15" s="54" t="s">
        <v>23</v>
      </c>
      <c r="E15" s="53"/>
      <c r="F15" s="44"/>
      <c r="G15" s="45"/>
      <c r="H15" s="46"/>
      <c r="I15" s="50">
        <v>2600</v>
      </c>
      <c r="J15" s="51">
        <v>0</v>
      </c>
      <c r="K15" s="52">
        <f>I15+J15</f>
        <v>2600</v>
      </c>
    </row>
    <row r="16" spans="1:11" ht="12.75" hidden="1">
      <c r="A16" s="39"/>
      <c r="B16" s="40" t="s">
        <v>26</v>
      </c>
      <c r="C16" s="41"/>
      <c r="D16" s="42" t="s">
        <v>27</v>
      </c>
      <c r="E16" s="53"/>
      <c r="F16" s="44">
        <v>15500</v>
      </c>
      <c r="G16" s="45">
        <v>0</v>
      </c>
      <c r="H16" s="46">
        <v>0</v>
      </c>
      <c r="I16" s="47">
        <f>I17</f>
        <v>16000</v>
      </c>
      <c r="J16" s="47">
        <f>J17</f>
        <v>0</v>
      </c>
      <c r="K16" s="48">
        <f>K17</f>
        <v>16000</v>
      </c>
    </row>
    <row r="17" spans="1:11" ht="12.75" hidden="1">
      <c r="A17" s="39"/>
      <c r="B17" s="55"/>
      <c r="C17" s="56"/>
      <c r="D17" s="57" t="s">
        <v>23</v>
      </c>
      <c r="E17" s="53"/>
      <c r="F17" s="44"/>
      <c r="G17" s="45"/>
      <c r="H17" s="46"/>
      <c r="I17" s="50">
        <v>16000</v>
      </c>
      <c r="J17" s="51">
        <v>0</v>
      </c>
      <c r="K17" s="52">
        <f>I17+J17</f>
        <v>16000</v>
      </c>
    </row>
    <row r="18" spans="1:11" ht="12.75">
      <c r="A18" s="58" t="s">
        <v>28</v>
      </c>
      <c r="B18" s="59" t="s">
        <v>29</v>
      </c>
      <c r="C18" s="59"/>
      <c r="D18" s="59"/>
      <c r="E18" s="59"/>
      <c r="F18" s="35" t="e">
        <f>F20+F21</f>
        <v>#REF!</v>
      </c>
      <c r="G18" s="35">
        <v>0</v>
      </c>
      <c r="H18" s="36">
        <v>0</v>
      </c>
      <c r="I18" s="37">
        <f>I19+I21</f>
        <v>7759781</v>
      </c>
      <c r="J18" s="37">
        <f>J19+J21</f>
        <v>400000</v>
      </c>
      <c r="K18" s="38">
        <f>K19+K21</f>
        <v>8159781</v>
      </c>
    </row>
    <row r="19" spans="1:11" ht="12.75" hidden="1">
      <c r="A19" s="39"/>
      <c r="B19" s="55" t="s">
        <v>30</v>
      </c>
      <c r="C19" s="42"/>
      <c r="D19" s="41" t="s">
        <v>31</v>
      </c>
      <c r="E19" s="43"/>
      <c r="F19" s="60"/>
      <c r="G19" s="61"/>
      <c r="H19" s="43"/>
      <c r="I19" s="62">
        <f>I20</f>
        <v>11000</v>
      </c>
      <c r="J19" s="62">
        <f>J20</f>
        <v>0</v>
      </c>
      <c r="K19" s="63">
        <f>K20</f>
        <v>11000</v>
      </c>
    </row>
    <row r="20" spans="1:11" ht="12.75" hidden="1">
      <c r="A20" s="64"/>
      <c r="B20" s="65"/>
      <c r="C20" s="66"/>
      <c r="D20" s="67" t="s">
        <v>23</v>
      </c>
      <c r="E20" s="43"/>
      <c r="F20" s="50">
        <v>11000</v>
      </c>
      <c r="G20" s="51">
        <v>0</v>
      </c>
      <c r="H20" s="68">
        <v>0</v>
      </c>
      <c r="I20" s="50">
        <v>11000</v>
      </c>
      <c r="J20" s="51">
        <v>0</v>
      </c>
      <c r="K20" s="52">
        <f>I20+J20</f>
        <v>11000</v>
      </c>
    </row>
    <row r="21" spans="1:11" ht="12.75">
      <c r="A21" s="39"/>
      <c r="B21" s="55" t="s">
        <v>32</v>
      </c>
      <c r="C21" s="42"/>
      <c r="D21" s="41" t="s">
        <v>33</v>
      </c>
      <c r="E21" s="53"/>
      <c r="F21" s="69" t="e">
        <f>#REF!</f>
        <v>#REF!</v>
      </c>
      <c r="G21" s="70">
        <v>0</v>
      </c>
      <c r="H21" s="53">
        <v>0</v>
      </c>
      <c r="I21" s="62">
        <f>I22+I23</f>
        <v>7748781</v>
      </c>
      <c r="J21" s="62">
        <f>J22+J23</f>
        <v>400000</v>
      </c>
      <c r="K21" s="63">
        <f>K22+K23</f>
        <v>8148781</v>
      </c>
    </row>
    <row r="22" spans="1:11" ht="12.75">
      <c r="A22" s="39"/>
      <c r="B22" s="55"/>
      <c r="C22" s="42"/>
      <c r="D22" s="67" t="s">
        <v>34</v>
      </c>
      <c r="E22" s="43"/>
      <c r="F22" s="50">
        <v>835000</v>
      </c>
      <c r="G22" s="51">
        <v>0</v>
      </c>
      <c r="H22" s="68">
        <v>0</v>
      </c>
      <c r="I22" s="71">
        <v>5846781</v>
      </c>
      <c r="J22" s="72">
        <v>200000</v>
      </c>
      <c r="K22" s="73">
        <f>I22+J22</f>
        <v>6046781</v>
      </c>
    </row>
    <row r="23" spans="1:11" ht="12.75">
      <c r="A23" s="39"/>
      <c r="B23" s="55"/>
      <c r="C23" s="42"/>
      <c r="D23" s="74" t="s">
        <v>35</v>
      </c>
      <c r="E23" s="75"/>
      <c r="F23" s="76" t="e">
        <f>F24+#REF!</f>
        <v>#REF!</v>
      </c>
      <c r="G23" s="77">
        <v>0</v>
      </c>
      <c r="H23" s="78">
        <v>0</v>
      </c>
      <c r="I23" s="50">
        <f>I24</f>
        <v>1902000</v>
      </c>
      <c r="J23" s="51">
        <v>200000</v>
      </c>
      <c r="K23" s="52">
        <f>I23+J23</f>
        <v>2102000</v>
      </c>
    </row>
    <row r="24" spans="1:11" ht="12.75">
      <c r="A24" s="39"/>
      <c r="B24" s="55"/>
      <c r="C24" s="42"/>
      <c r="D24" s="61" t="s">
        <v>36</v>
      </c>
      <c r="E24" s="43"/>
      <c r="F24" s="50">
        <v>1125000</v>
      </c>
      <c r="G24" s="51">
        <v>0</v>
      </c>
      <c r="H24" s="68">
        <v>0</v>
      </c>
      <c r="I24" s="50">
        <v>1902000</v>
      </c>
      <c r="J24" s="79">
        <v>200000</v>
      </c>
      <c r="K24" s="52">
        <f>I24+J24</f>
        <v>2102000</v>
      </c>
    </row>
    <row r="25" spans="1:11" ht="12.75">
      <c r="A25" s="58" t="s">
        <v>37</v>
      </c>
      <c r="B25" s="59" t="s">
        <v>38</v>
      </c>
      <c r="C25" s="59"/>
      <c r="D25" s="59"/>
      <c r="E25" s="59"/>
      <c r="F25" s="35" t="e">
        <f>F26+#REF!+#REF!</f>
        <v>#REF!</v>
      </c>
      <c r="G25" s="35">
        <v>0</v>
      </c>
      <c r="H25" s="36">
        <v>0</v>
      </c>
      <c r="I25" s="37">
        <f>I26+I30</f>
        <v>665000</v>
      </c>
      <c r="J25" s="37">
        <f>J26+J30</f>
        <v>320000</v>
      </c>
      <c r="K25" s="38">
        <f>K26+K30</f>
        <v>985000</v>
      </c>
    </row>
    <row r="26" spans="1:11" ht="12.75">
      <c r="A26" s="80"/>
      <c r="B26" s="40" t="s">
        <v>39</v>
      </c>
      <c r="C26" s="41"/>
      <c r="D26" s="42" t="s">
        <v>40</v>
      </c>
      <c r="E26" s="53"/>
      <c r="F26" s="69" t="e">
        <f>F27+F28</f>
        <v>#REF!</v>
      </c>
      <c r="G26" s="70">
        <v>0</v>
      </c>
      <c r="H26" s="53">
        <v>0</v>
      </c>
      <c r="I26" s="42">
        <f>I27+I28</f>
        <v>620000</v>
      </c>
      <c r="J26" s="42">
        <f>J27+J28</f>
        <v>320000</v>
      </c>
      <c r="K26" s="81">
        <f>K27+K28</f>
        <v>940000</v>
      </c>
    </row>
    <row r="27" spans="1:11" ht="12.75">
      <c r="A27" s="80"/>
      <c r="B27" s="40"/>
      <c r="C27" s="41"/>
      <c r="D27" s="54" t="s">
        <v>41</v>
      </c>
      <c r="E27" s="43"/>
      <c r="F27" s="50">
        <v>150000</v>
      </c>
      <c r="G27" s="51">
        <v>0</v>
      </c>
      <c r="H27" s="68">
        <v>0</v>
      </c>
      <c r="I27" s="82">
        <v>430000</v>
      </c>
      <c r="J27" s="83">
        <v>320000</v>
      </c>
      <c r="K27" s="84">
        <f>I27+J27</f>
        <v>750000</v>
      </c>
    </row>
    <row r="28" spans="1:11" ht="12.75">
      <c r="A28" s="80"/>
      <c r="B28" s="40"/>
      <c r="C28" s="41"/>
      <c r="D28" s="66" t="s">
        <v>35</v>
      </c>
      <c r="E28" s="43"/>
      <c r="F28" s="85" t="e">
        <f>F29+#REF!</f>
        <v>#REF!</v>
      </c>
      <c r="G28" s="86">
        <v>0</v>
      </c>
      <c r="H28" s="75">
        <v>0</v>
      </c>
      <c r="I28" s="66">
        <f>I29</f>
        <v>190000</v>
      </c>
      <c r="J28" s="66">
        <f>J29</f>
        <v>0</v>
      </c>
      <c r="K28" s="87">
        <f>K29</f>
        <v>190000</v>
      </c>
    </row>
    <row r="29" spans="1:11" ht="12.75">
      <c r="A29" s="80"/>
      <c r="B29" s="40"/>
      <c r="C29" s="41"/>
      <c r="D29" s="60" t="s">
        <v>42</v>
      </c>
      <c r="E29" s="43"/>
      <c r="F29" s="50">
        <v>150000</v>
      </c>
      <c r="G29" s="51">
        <v>0</v>
      </c>
      <c r="H29" s="68">
        <v>0</v>
      </c>
      <c r="I29" s="50">
        <v>190000</v>
      </c>
      <c r="J29" s="51">
        <v>0</v>
      </c>
      <c r="K29" s="87">
        <f>I29+J29</f>
        <v>190000</v>
      </c>
    </row>
    <row r="30" spans="1:11" ht="12.75" customHeight="1" hidden="1">
      <c r="A30" s="80"/>
      <c r="B30" s="88">
        <v>70095</v>
      </c>
      <c r="C30" s="41"/>
      <c r="D30" s="62" t="s">
        <v>27</v>
      </c>
      <c r="E30" s="43"/>
      <c r="F30" s="50"/>
      <c r="G30" s="51"/>
      <c r="H30" s="68"/>
      <c r="I30" s="47">
        <v>45000</v>
      </c>
      <c r="J30" s="47">
        <v>0</v>
      </c>
      <c r="K30" s="81">
        <v>45000</v>
      </c>
    </row>
    <row r="31" spans="1:11" ht="12.75">
      <c r="A31" s="58" t="s">
        <v>43</v>
      </c>
      <c r="B31" s="34" t="s">
        <v>44</v>
      </c>
      <c r="C31" s="34"/>
      <c r="D31" s="34"/>
      <c r="E31" s="34"/>
      <c r="F31" s="37">
        <v>150000</v>
      </c>
      <c r="G31" s="35">
        <v>0</v>
      </c>
      <c r="H31" s="36">
        <v>0</v>
      </c>
      <c r="I31" s="37">
        <f>I32</f>
        <v>200000</v>
      </c>
      <c r="J31" s="37">
        <f>J32</f>
        <v>5490</v>
      </c>
      <c r="K31" s="38">
        <f>K32</f>
        <v>205490</v>
      </c>
    </row>
    <row r="32" spans="1:11" ht="12.75">
      <c r="A32" s="39"/>
      <c r="B32" s="40" t="s">
        <v>45</v>
      </c>
      <c r="C32" s="41"/>
      <c r="D32" s="42" t="s">
        <v>46</v>
      </c>
      <c r="E32" s="53"/>
      <c r="F32" s="44">
        <v>150000</v>
      </c>
      <c r="G32" s="45">
        <v>0</v>
      </c>
      <c r="H32" s="46">
        <v>0</v>
      </c>
      <c r="I32" s="47">
        <f>I33</f>
        <v>200000</v>
      </c>
      <c r="J32" s="47">
        <f>J33</f>
        <v>5490</v>
      </c>
      <c r="K32" s="48">
        <f>K33</f>
        <v>205490</v>
      </c>
    </row>
    <row r="33" spans="1:11" ht="12.75">
      <c r="A33" s="39"/>
      <c r="B33" s="40"/>
      <c r="C33" s="41"/>
      <c r="D33" s="54" t="s">
        <v>47</v>
      </c>
      <c r="E33" s="53"/>
      <c r="F33" s="44"/>
      <c r="G33" s="45"/>
      <c r="H33" s="46"/>
      <c r="I33" s="50">
        <v>200000</v>
      </c>
      <c r="J33" s="51">
        <v>5490</v>
      </c>
      <c r="K33" s="52">
        <f>I33+J33</f>
        <v>205490</v>
      </c>
    </row>
    <row r="34" spans="1:11" ht="12.75">
      <c r="A34" s="58" t="s">
        <v>48</v>
      </c>
      <c r="B34" s="34" t="s">
        <v>49</v>
      </c>
      <c r="C34" s="34"/>
      <c r="D34" s="34"/>
      <c r="E34" s="34"/>
      <c r="F34" s="37" t="e">
        <f>F35+F40+F41+F47</f>
        <v>#REF!</v>
      </c>
      <c r="G34" s="35">
        <v>0</v>
      </c>
      <c r="H34" s="36">
        <v>0</v>
      </c>
      <c r="I34" s="37">
        <f>I35+I39+I41+I47</f>
        <v>7389812</v>
      </c>
      <c r="J34" s="37">
        <f>J35+J39+J41+J47</f>
        <v>0</v>
      </c>
      <c r="K34" s="38">
        <f>K35+K39+K41+K47</f>
        <v>7389812</v>
      </c>
    </row>
    <row r="35" spans="1:11" ht="12.75" hidden="1">
      <c r="A35" s="39"/>
      <c r="B35" s="40" t="s">
        <v>50</v>
      </c>
      <c r="C35" s="41"/>
      <c r="D35" s="42" t="s">
        <v>51</v>
      </c>
      <c r="E35" s="53"/>
      <c r="F35" s="69">
        <f>F36+F37+F38</f>
        <v>243300</v>
      </c>
      <c r="G35" s="70">
        <v>0</v>
      </c>
      <c r="H35" s="53">
        <v>0</v>
      </c>
      <c r="I35" s="42">
        <f>I36+I37+I38</f>
        <v>247100</v>
      </c>
      <c r="J35" s="42">
        <f>J36+J37+J38</f>
        <v>0</v>
      </c>
      <c r="K35" s="81">
        <f>K36+K37+K38</f>
        <v>247100</v>
      </c>
    </row>
    <row r="36" spans="1:13" ht="12.75" hidden="1">
      <c r="A36" s="89"/>
      <c r="B36" s="66"/>
      <c r="C36" s="66"/>
      <c r="D36" s="60" t="s">
        <v>52</v>
      </c>
      <c r="E36" s="43"/>
      <c r="F36" s="50">
        <v>195000</v>
      </c>
      <c r="G36" s="51">
        <v>0</v>
      </c>
      <c r="H36" s="68">
        <v>0</v>
      </c>
      <c r="I36" s="50">
        <v>206171</v>
      </c>
      <c r="J36" s="51">
        <v>0</v>
      </c>
      <c r="K36" s="52">
        <f>I36+J36</f>
        <v>206171</v>
      </c>
      <c r="M36" s="53"/>
    </row>
    <row r="37" spans="1:11" ht="12.75" hidden="1">
      <c r="A37" s="89"/>
      <c r="B37" s="90"/>
      <c r="C37" s="66"/>
      <c r="D37" s="60" t="s">
        <v>53</v>
      </c>
      <c r="E37" s="43"/>
      <c r="F37" s="50">
        <v>43300</v>
      </c>
      <c r="G37" s="51">
        <v>0</v>
      </c>
      <c r="H37" s="68">
        <v>0</v>
      </c>
      <c r="I37" s="50">
        <v>33400</v>
      </c>
      <c r="J37" s="51">
        <v>0</v>
      </c>
      <c r="K37" s="52">
        <f>I37+J37</f>
        <v>33400</v>
      </c>
    </row>
    <row r="38" spans="1:11" ht="12.75" hidden="1">
      <c r="A38" s="89"/>
      <c r="B38" s="90"/>
      <c r="C38" s="66"/>
      <c r="D38" s="60" t="s">
        <v>47</v>
      </c>
      <c r="E38" s="43"/>
      <c r="F38" s="50">
        <v>5000</v>
      </c>
      <c r="G38" s="51">
        <v>0</v>
      </c>
      <c r="H38" s="68">
        <v>0</v>
      </c>
      <c r="I38" s="50">
        <v>7529</v>
      </c>
      <c r="J38" s="51">
        <v>0</v>
      </c>
      <c r="K38" s="52">
        <f>I38+J38</f>
        <v>7529</v>
      </c>
    </row>
    <row r="39" spans="1:11" ht="12.75" hidden="1">
      <c r="A39" s="91"/>
      <c r="B39" s="92" t="s">
        <v>54</v>
      </c>
      <c r="C39" s="42"/>
      <c r="D39" s="42" t="s">
        <v>55</v>
      </c>
      <c r="E39" s="53"/>
      <c r="F39" s="42"/>
      <c r="G39" s="41"/>
      <c r="H39" s="93"/>
      <c r="I39" s="42">
        <f>I40</f>
        <v>190000</v>
      </c>
      <c r="J39" s="42">
        <f>J40</f>
        <v>0</v>
      </c>
      <c r="K39" s="81">
        <f>K40</f>
        <v>190000</v>
      </c>
    </row>
    <row r="40" spans="1:11" ht="12.75" hidden="1">
      <c r="A40" s="91"/>
      <c r="B40" s="92"/>
      <c r="C40" s="42"/>
      <c r="D40" s="54" t="s">
        <v>23</v>
      </c>
      <c r="E40" s="53"/>
      <c r="F40" s="44">
        <v>190000</v>
      </c>
      <c r="G40" s="45">
        <v>0</v>
      </c>
      <c r="H40" s="46">
        <v>0</v>
      </c>
      <c r="I40" s="50">
        <v>190000</v>
      </c>
      <c r="J40" s="51">
        <v>0</v>
      </c>
      <c r="K40" s="52">
        <f>I40+J40</f>
        <v>190000</v>
      </c>
    </row>
    <row r="41" spans="1:11" ht="12.75" hidden="1">
      <c r="A41" s="39"/>
      <c r="B41" s="40" t="s">
        <v>56</v>
      </c>
      <c r="C41" s="41"/>
      <c r="D41" s="42" t="s">
        <v>57</v>
      </c>
      <c r="E41" s="53"/>
      <c r="F41" s="44">
        <f>F42+F46</f>
        <v>4718446</v>
      </c>
      <c r="G41" s="45">
        <v>0</v>
      </c>
      <c r="H41" s="46">
        <v>0</v>
      </c>
      <c r="I41" s="47">
        <f>I42+I46</f>
        <v>6656907</v>
      </c>
      <c r="J41" s="47">
        <f>J42+J46</f>
        <v>0</v>
      </c>
      <c r="K41" s="48">
        <f>K42+K46</f>
        <v>6656907</v>
      </c>
    </row>
    <row r="42" spans="1:11" ht="12.75" hidden="1">
      <c r="A42" s="91"/>
      <c r="B42" s="92"/>
      <c r="C42" s="42"/>
      <c r="D42" s="66" t="s">
        <v>35</v>
      </c>
      <c r="E42" s="75"/>
      <c r="F42" s="76">
        <f>F43+F44+F45</f>
        <v>4475446</v>
      </c>
      <c r="G42" s="77">
        <v>0</v>
      </c>
      <c r="H42" s="78">
        <v>0</v>
      </c>
      <c r="I42" s="50">
        <f>I43+I44+I45</f>
        <v>6083907</v>
      </c>
      <c r="J42" s="50">
        <f>J43+J44+J45</f>
        <v>0</v>
      </c>
      <c r="K42" s="52">
        <f>I42+J42</f>
        <v>6083907</v>
      </c>
    </row>
    <row r="43" spans="1:11" ht="12.75" hidden="1">
      <c r="A43" s="89"/>
      <c r="B43" s="90"/>
      <c r="C43" s="66"/>
      <c r="D43" s="60" t="s">
        <v>58</v>
      </c>
      <c r="E43" s="43"/>
      <c r="F43" s="94">
        <v>2726005</v>
      </c>
      <c r="G43" s="95">
        <v>0</v>
      </c>
      <c r="H43" s="96">
        <v>0</v>
      </c>
      <c r="I43" s="94">
        <v>2948761</v>
      </c>
      <c r="J43" s="95">
        <v>0</v>
      </c>
      <c r="K43" s="52">
        <f>I43+J43</f>
        <v>2948761</v>
      </c>
    </row>
    <row r="44" spans="1:11" ht="12.75" hidden="1">
      <c r="A44" s="89"/>
      <c r="B44" s="90"/>
      <c r="C44" s="66"/>
      <c r="D44" s="60" t="s">
        <v>59</v>
      </c>
      <c r="E44" s="43"/>
      <c r="F44" s="94">
        <v>558831</v>
      </c>
      <c r="G44" s="95">
        <v>0</v>
      </c>
      <c r="H44" s="96">
        <v>0</v>
      </c>
      <c r="I44" s="94">
        <v>583954</v>
      </c>
      <c r="J44" s="95">
        <v>0</v>
      </c>
      <c r="K44" s="52">
        <f>I44+J44</f>
        <v>583954</v>
      </c>
    </row>
    <row r="45" spans="1:11" ht="12.75" hidden="1">
      <c r="A45" s="64"/>
      <c r="B45" s="97"/>
      <c r="C45" s="74"/>
      <c r="D45" s="60" t="s">
        <v>60</v>
      </c>
      <c r="E45" s="43"/>
      <c r="F45" s="94">
        <v>1190610</v>
      </c>
      <c r="G45" s="95">
        <v>0</v>
      </c>
      <c r="H45" s="96">
        <v>0</v>
      </c>
      <c r="I45" s="94">
        <v>2551192</v>
      </c>
      <c r="J45" s="95">
        <v>0</v>
      </c>
      <c r="K45" s="52">
        <f>I45+J45</f>
        <v>2551192</v>
      </c>
    </row>
    <row r="46" spans="1:11" ht="12.75" hidden="1">
      <c r="A46" s="64"/>
      <c r="B46" s="97"/>
      <c r="C46" s="74"/>
      <c r="D46" s="54" t="s">
        <v>34</v>
      </c>
      <c r="E46" s="43"/>
      <c r="F46" s="94">
        <v>243000</v>
      </c>
      <c r="G46" s="95">
        <v>0</v>
      </c>
      <c r="H46" s="96">
        <v>0</v>
      </c>
      <c r="I46" s="71">
        <v>573000</v>
      </c>
      <c r="J46" s="72">
        <v>0</v>
      </c>
      <c r="K46" s="84">
        <f>I46+J46</f>
        <v>573000</v>
      </c>
    </row>
    <row r="47" spans="1:11" ht="12.75">
      <c r="A47" s="39"/>
      <c r="B47" s="40" t="s">
        <v>61</v>
      </c>
      <c r="C47" s="41"/>
      <c r="D47" s="42" t="s">
        <v>62</v>
      </c>
      <c r="E47" s="53"/>
      <c r="F47" s="69" t="e">
        <f>F49+#REF!+#REF!</f>
        <v>#REF!</v>
      </c>
      <c r="G47" s="70">
        <v>0</v>
      </c>
      <c r="H47" s="53">
        <v>0</v>
      </c>
      <c r="I47" s="42">
        <f>I48+I49</f>
        <v>295805</v>
      </c>
      <c r="J47" s="42">
        <f>J48+J49</f>
        <v>0</v>
      </c>
      <c r="K47" s="81">
        <f>K48+K49</f>
        <v>295805</v>
      </c>
    </row>
    <row r="48" spans="1:11" ht="12.75">
      <c r="A48" s="39"/>
      <c r="B48" s="40"/>
      <c r="C48" s="41"/>
      <c r="D48" s="66" t="s">
        <v>53</v>
      </c>
      <c r="E48" s="75"/>
      <c r="F48" s="85"/>
      <c r="G48" s="86"/>
      <c r="H48" s="75"/>
      <c r="I48" s="66">
        <v>0</v>
      </c>
      <c r="J48" s="66">
        <v>2000</v>
      </c>
      <c r="K48" s="87">
        <f>I48+J48</f>
        <v>2000</v>
      </c>
    </row>
    <row r="49" spans="1:11" ht="12.75">
      <c r="A49" s="39"/>
      <c r="B49" s="92"/>
      <c r="C49" s="42"/>
      <c r="D49" s="49" t="s">
        <v>47</v>
      </c>
      <c r="E49" s="43"/>
      <c r="F49" s="94">
        <v>228100</v>
      </c>
      <c r="G49" s="95">
        <v>0</v>
      </c>
      <c r="H49" s="96">
        <v>0</v>
      </c>
      <c r="I49" s="94">
        <v>295805</v>
      </c>
      <c r="J49" s="95">
        <v>-2000</v>
      </c>
      <c r="K49" s="98">
        <f>I49+J49</f>
        <v>293805</v>
      </c>
    </row>
    <row r="50" spans="1:11" ht="12.75" hidden="1">
      <c r="A50" s="99" t="s">
        <v>63</v>
      </c>
      <c r="B50" s="100" t="s">
        <v>64</v>
      </c>
      <c r="C50" s="100"/>
      <c r="D50" s="100"/>
      <c r="E50" s="100"/>
      <c r="F50" s="100"/>
      <c r="G50" s="101"/>
      <c r="H50" s="102"/>
      <c r="I50" s="103"/>
      <c r="J50" s="104"/>
      <c r="K50" s="105"/>
    </row>
    <row r="51" spans="1:11" ht="12.75" hidden="1">
      <c r="A51" s="106"/>
      <c r="B51" s="107" t="s">
        <v>65</v>
      </c>
      <c r="C51" s="107"/>
      <c r="D51" s="107"/>
      <c r="E51" s="107"/>
      <c r="F51" s="108" t="e">
        <f>F53+#REF!</f>
        <v>#REF!</v>
      </c>
      <c r="G51" s="109">
        <v>0</v>
      </c>
      <c r="H51" s="110">
        <v>0</v>
      </c>
      <c r="I51" s="108">
        <f>I53</f>
        <v>7000</v>
      </c>
      <c r="J51" s="108">
        <f>J53</f>
        <v>0</v>
      </c>
      <c r="K51" s="111">
        <f>K53</f>
        <v>7000</v>
      </c>
    </row>
    <row r="52" spans="1:11" ht="12.75" hidden="1">
      <c r="A52" s="39"/>
      <c r="B52" s="40" t="s">
        <v>66</v>
      </c>
      <c r="C52" s="41"/>
      <c r="D52" s="42" t="s">
        <v>67</v>
      </c>
      <c r="E52" s="43"/>
      <c r="F52" s="60"/>
      <c r="G52" s="61"/>
      <c r="H52" s="43"/>
      <c r="I52" s="60"/>
      <c r="J52" s="61"/>
      <c r="K52" s="112"/>
    </row>
    <row r="53" spans="1:11" ht="12.75" hidden="1">
      <c r="A53" s="39"/>
      <c r="B53" s="41"/>
      <c r="C53" s="41"/>
      <c r="D53" s="42" t="s">
        <v>68</v>
      </c>
      <c r="E53" s="53"/>
      <c r="F53" s="69">
        <f>F54+F55</f>
        <v>6900</v>
      </c>
      <c r="G53" s="70">
        <v>0</v>
      </c>
      <c r="H53" s="53">
        <v>0</v>
      </c>
      <c r="I53" s="42">
        <f>I54+I55</f>
        <v>7000</v>
      </c>
      <c r="J53" s="42">
        <f>J54+J55</f>
        <v>0</v>
      </c>
      <c r="K53" s="81">
        <f>K54+K55</f>
        <v>7000</v>
      </c>
    </row>
    <row r="54" spans="1:11" ht="12.75" hidden="1">
      <c r="A54" s="64"/>
      <c r="B54" s="74"/>
      <c r="C54" s="74"/>
      <c r="D54" s="60" t="s">
        <v>53</v>
      </c>
      <c r="E54" s="43"/>
      <c r="F54" s="94">
        <v>460</v>
      </c>
      <c r="G54" s="95">
        <v>0</v>
      </c>
      <c r="H54" s="96">
        <v>0</v>
      </c>
      <c r="I54" s="94">
        <v>500</v>
      </c>
      <c r="J54" s="95">
        <v>0</v>
      </c>
      <c r="K54" s="98">
        <f>I54+J54</f>
        <v>500</v>
      </c>
    </row>
    <row r="55" spans="1:11" ht="12.75" hidden="1">
      <c r="A55" s="64"/>
      <c r="B55" s="74"/>
      <c r="C55" s="74"/>
      <c r="D55" s="60" t="s">
        <v>47</v>
      </c>
      <c r="E55" s="43"/>
      <c r="F55" s="94">
        <v>6440</v>
      </c>
      <c r="G55" s="95">
        <v>0</v>
      </c>
      <c r="H55" s="96">
        <v>0</v>
      </c>
      <c r="I55" s="94">
        <v>6500</v>
      </c>
      <c r="J55" s="95">
        <v>0</v>
      </c>
      <c r="K55" s="98">
        <f>I55+J55</f>
        <v>6500</v>
      </c>
    </row>
    <row r="56" spans="1:11" ht="12.75">
      <c r="A56" s="58" t="s">
        <v>69</v>
      </c>
      <c r="B56" s="34" t="s">
        <v>70</v>
      </c>
      <c r="C56" s="34"/>
      <c r="D56" s="34"/>
      <c r="E56" s="34"/>
      <c r="F56" s="37" t="e">
        <f>F59+F62+F65</f>
        <v>#REF!</v>
      </c>
      <c r="G56" s="35">
        <v>9000</v>
      </c>
      <c r="H56" s="36">
        <v>0</v>
      </c>
      <c r="I56" s="37">
        <f>I57+I59+I62+I65+I71</f>
        <v>641202</v>
      </c>
      <c r="J56" s="37">
        <f>J57+J59+J62+J65+J71</f>
        <v>14175</v>
      </c>
      <c r="K56" s="38">
        <f>K57+K59+K62+K65+K71</f>
        <v>655377</v>
      </c>
    </row>
    <row r="57" spans="1:14" ht="12.75" hidden="1">
      <c r="A57" s="39"/>
      <c r="B57" s="88">
        <v>75405</v>
      </c>
      <c r="C57" s="40"/>
      <c r="D57" s="113" t="s">
        <v>71</v>
      </c>
      <c r="E57" s="114"/>
      <c r="F57" s="42"/>
      <c r="G57" s="41"/>
      <c r="H57" s="93"/>
      <c r="I57" s="42">
        <f>I58</f>
        <v>30000</v>
      </c>
      <c r="J57" s="42">
        <f>J58</f>
        <v>0</v>
      </c>
      <c r="K57" s="81">
        <f>K58</f>
        <v>30000</v>
      </c>
      <c r="N57" s="1" t="s">
        <v>72</v>
      </c>
    </row>
    <row r="58" spans="1:11" ht="12.75" hidden="1">
      <c r="A58" s="39"/>
      <c r="B58" s="40"/>
      <c r="C58" s="40"/>
      <c r="D58" s="115" t="s">
        <v>73</v>
      </c>
      <c r="E58" s="114"/>
      <c r="F58" s="42"/>
      <c r="G58" s="41"/>
      <c r="H58" s="93"/>
      <c r="I58" s="66">
        <v>30000</v>
      </c>
      <c r="J58" s="74">
        <v>0</v>
      </c>
      <c r="K58" s="87">
        <f>I58+J58</f>
        <v>30000</v>
      </c>
    </row>
    <row r="59" spans="1:11" ht="12.75" hidden="1">
      <c r="A59" s="39"/>
      <c r="B59" s="40" t="s">
        <v>74</v>
      </c>
      <c r="C59" s="41"/>
      <c r="D59" s="42" t="s">
        <v>75</v>
      </c>
      <c r="E59" s="53"/>
      <c r="F59" s="69" t="e">
        <f>F60+F61+#REF!</f>
        <v>#REF!</v>
      </c>
      <c r="G59" s="70">
        <v>0</v>
      </c>
      <c r="H59" s="53">
        <v>0</v>
      </c>
      <c r="I59" s="42">
        <f>I60+I61</f>
        <v>125887</v>
      </c>
      <c r="J59" s="42">
        <f>J60+J61</f>
        <v>0</v>
      </c>
      <c r="K59" s="81">
        <f>K60+K61</f>
        <v>125887</v>
      </c>
    </row>
    <row r="60" spans="1:11" ht="12.75" hidden="1">
      <c r="A60" s="39"/>
      <c r="B60" s="40"/>
      <c r="C60" s="41"/>
      <c r="D60" s="60" t="s">
        <v>53</v>
      </c>
      <c r="E60" s="53"/>
      <c r="F60" s="94">
        <v>1215.4</v>
      </c>
      <c r="G60" s="95">
        <v>0</v>
      </c>
      <c r="H60" s="96">
        <v>0</v>
      </c>
      <c r="I60" s="94">
        <v>1250</v>
      </c>
      <c r="J60" s="95">
        <v>0</v>
      </c>
      <c r="K60" s="98">
        <f>I60+J60</f>
        <v>1250</v>
      </c>
    </row>
    <row r="61" spans="1:11" ht="12.75" hidden="1">
      <c r="A61" s="39"/>
      <c r="B61" s="40"/>
      <c r="C61" s="41"/>
      <c r="D61" s="60" t="s">
        <v>47</v>
      </c>
      <c r="E61" s="43"/>
      <c r="F61" s="94">
        <v>115360</v>
      </c>
      <c r="G61" s="95">
        <v>0</v>
      </c>
      <c r="H61" s="96">
        <v>0</v>
      </c>
      <c r="I61" s="94">
        <v>124637</v>
      </c>
      <c r="J61" s="95">
        <v>0</v>
      </c>
      <c r="K61" s="98">
        <f>I61+J61</f>
        <v>124637</v>
      </c>
    </row>
    <row r="62" spans="1:11" ht="12.75" hidden="1">
      <c r="A62" s="39"/>
      <c r="B62" s="40" t="s">
        <v>76</v>
      </c>
      <c r="C62" s="41"/>
      <c r="D62" s="42" t="s">
        <v>77</v>
      </c>
      <c r="E62" s="53"/>
      <c r="F62" s="69">
        <f>F63+F64</f>
        <v>3930</v>
      </c>
      <c r="G62" s="70">
        <v>0</v>
      </c>
      <c r="H62" s="53">
        <v>0</v>
      </c>
      <c r="I62" s="42">
        <f>I63+I64</f>
        <v>1430</v>
      </c>
      <c r="J62" s="42">
        <f>J63+J64</f>
        <v>0</v>
      </c>
      <c r="K62" s="81">
        <f>K63+K64</f>
        <v>1430</v>
      </c>
    </row>
    <row r="63" spans="1:11" ht="12.75" hidden="1">
      <c r="A63" s="91"/>
      <c r="B63" s="92"/>
      <c r="C63" s="42"/>
      <c r="D63" s="49" t="s">
        <v>78</v>
      </c>
      <c r="E63" s="43"/>
      <c r="F63" s="94">
        <v>1030</v>
      </c>
      <c r="G63" s="95">
        <v>0</v>
      </c>
      <c r="H63" s="96">
        <v>0</v>
      </c>
      <c r="I63" s="94">
        <v>1030</v>
      </c>
      <c r="J63" s="95">
        <v>0</v>
      </c>
      <c r="K63" s="98">
        <f>I63+J63</f>
        <v>1030</v>
      </c>
    </row>
    <row r="64" spans="1:11" ht="12.75" hidden="1">
      <c r="A64" s="91"/>
      <c r="B64" s="92"/>
      <c r="C64" s="42"/>
      <c r="D64" s="54" t="s">
        <v>79</v>
      </c>
      <c r="E64" s="93"/>
      <c r="F64" s="94">
        <v>2900</v>
      </c>
      <c r="G64" s="95">
        <v>0</v>
      </c>
      <c r="H64" s="96">
        <v>0</v>
      </c>
      <c r="I64" s="94">
        <v>400</v>
      </c>
      <c r="J64" s="95">
        <v>0</v>
      </c>
      <c r="K64" s="98">
        <f>I64+J64</f>
        <v>400</v>
      </c>
    </row>
    <row r="65" spans="1:11" ht="12.75">
      <c r="A65" s="39"/>
      <c r="B65" s="40" t="s">
        <v>80</v>
      </c>
      <c r="C65" s="41"/>
      <c r="D65" s="42" t="s">
        <v>81</v>
      </c>
      <c r="E65" s="53"/>
      <c r="F65" s="69">
        <f>F66</f>
        <v>399527</v>
      </c>
      <c r="G65" s="70">
        <v>0</v>
      </c>
      <c r="H65" s="53">
        <v>0</v>
      </c>
      <c r="I65" s="42">
        <f>I66+I70</f>
        <v>451885</v>
      </c>
      <c r="J65" s="42">
        <f>J66+J70</f>
        <v>14175</v>
      </c>
      <c r="K65" s="81">
        <f>K66+K70</f>
        <v>466060</v>
      </c>
    </row>
    <row r="66" spans="1:11" ht="12.75">
      <c r="A66" s="39"/>
      <c r="B66" s="42"/>
      <c r="C66" s="42"/>
      <c r="D66" s="66" t="s">
        <v>35</v>
      </c>
      <c r="E66" s="75"/>
      <c r="F66" s="85">
        <f>F67+F68+F69+F70</f>
        <v>399527</v>
      </c>
      <c r="G66" s="86">
        <v>0</v>
      </c>
      <c r="H66" s="75">
        <v>0</v>
      </c>
      <c r="I66" s="66">
        <f>I67+I68+I69</f>
        <v>411885</v>
      </c>
      <c r="J66" s="66">
        <f>J67+J68+J69</f>
        <v>11675</v>
      </c>
      <c r="K66" s="87">
        <f>K67+K68+K69</f>
        <v>423560</v>
      </c>
    </row>
    <row r="67" spans="1:11" ht="12.75">
      <c r="A67" s="89"/>
      <c r="B67" s="66"/>
      <c r="C67" s="66"/>
      <c r="D67" s="60" t="s">
        <v>58</v>
      </c>
      <c r="E67" s="43"/>
      <c r="F67" s="94">
        <v>287159</v>
      </c>
      <c r="G67" s="95">
        <v>0</v>
      </c>
      <c r="H67" s="96">
        <v>0</v>
      </c>
      <c r="I67" s="94">
        <v>299485</v>
      </c>
      <c r="J67" s="95">
        <v>0</v>
      </c>
      <c r="K67" s="87">
        <f>I67+J67</f>
        <v>299485</v>
      </c>
    </row>
    <row r="68" spans="1:11" ht="12.75">
      <c r="A68" s="89"/>
      <c r="B68" s="66"/>
      <c r="C68" s="66"/>
      <c r="D68" s="60" t="s">
        <v>59</v>
      </c>
      <c r="E68" s="43"/>
      <c r="F68" s="94">
        <v>58868</v>
      </c>
      <c r="G68" s="95">
        <v>0</v>
      </c>
      <c r="H68" s="96">
        <v>0</v>
      </c>
      <c r="I68" s="94">
        <v>59600</v>
      </c>
      <c r="J68" s="95">
        <v>0</v>
      </c>
      <c r="K68" s="87">
        <f>I68+J68</f>
        <v>59600</v>
      </c>
    </row>
    <row r="69" spans="1:11" ht="12.75">
      <c r="A69" s="89"/>
      <c r="B69" s="66"/>
      <c r="C69" s="66"/>
      <c r="D69" s="60" t="s">
        <v>60</v>
      </c>
      <c r="E69" s="43"/>
      <c r="F69" s="94">
        <v>47500</v>
      </c>
      <c r="G69" s="95">
        <v>0</v>
      </c>
      <c r="H69" s="96">
        <v>0</v>
      </c>
      <c r="I69" s="94">
        <v>52800</v>
      </c>
      <c r="J69" s="95">
        <v>11675</v>
      </c>
      <c r="K69" s="87">
        <f>I69+J69</f>
        <v>64475</v>
      </c>
    </row>
    <row r="70" spans="1:11" ht="12.75">
      <c r="A70" s="89"/>
      <c r="B70" s="66"/>
      <c r="C70" s="66"/>
      <c r="D70" s="60" t="s">
        <v>82</v>
      </c>
      <c r="E70" s="43"/>
      <c r="F70" s="94">
        <v>6000</v>
      </c>
      <c r="G70" s="95">
        <v>0</v>
      </c>
      <c r="H70" s="96">
        <v>0</v>
      </c>
      <c r="I70" s="71">
        <v>40000</v>
      </c>
      <c r="J70" s="72">
        <v>2500</v>
      </c>
      <c r="K70" s="116">
        <f>I70+J70</f>
        <v>42500</v>
      </c>
    </row>
    <row r="71" spans="1:11" ht="12.75" hidden="1">
      <c r="A71" s="89"/>
      <c r="B71" s="117">
        <v>75495</v>
      </c>
      <c r="C71" s="66"/>
      <c r="D71" s="62" t="s">
        <v>27</v>
      </c>
      <c r="E71" s="43"/>
      <c r="F71" s="94"/>
      <c r="G71" s="95"/>
      <c r="H71" s="96"/>
      <c r="I71" s="118">
        <f>I72+I74</f>
        <v>32000</v>
      </c>
      <c r="J71" s="118">
        <f>J72+J74</f>
        <v>0</v>
      </c>
      <c r="K71" s="119">
        <f>K72+K74</f>
        <v>32000</v>
      </c>
    </row>
    <row r="72" spans="1:11" ht="12.75" hidden="1">
      <c r="A72" s="89"/>
      <c r="B72" s="66"/>
      <c r="C72" s="66"/>
      <c r="D72" s="49" t="s">
        <v>83</v>
      </c>
      <c r="E72" s="43"/>
      <c r="F72" s="94">
        <v>0</v>
      </c>
      <c r="G72" s="120">
        <v>9000</v>
      </c>
      <c r="H72" s="96">
        <v>0</v>
      </c>
      <c r="I72" s="94">
        <f>I73</f>
        <v>32000</v>
      </c>
      <c r="J72" s="94">
        <f>J73</f>
        <v>0</v>
      </c>
      <c r="K72" s="98">
        <f>K73</f>
        <v>32000</v>
      </c>
    </row>
    <row r="73" spans="1:11" ht="12.75" hidden="1">
      <c r="A73" s="89"/>
      <c r="B73" s="66"/>
      <c r="C73" s="66"/>
      <c r="D73" s="49" t="s">
        <v>84</v>
      </c>
      <c r="E73" s="43"/>
      <c r="F73" s="94"/>
      <c r="G73" s="120"/>
      <c r="H73" s="96"/>
      <c r="I73" s="94">
        <v>32000</v>
      </c>
      <c r="J73" s="95">
        <v>0</v>
      </c>
      <c r="K73" s="98">
        <f>I73+J73</f>
        <v>32000</v>
      </c>
    </row>
    <row r="74" spans="1:11" ht="12.75" hidden="1">
      <c r="A74" s="89"/>
      <c r="B74" s="66"/>
      <c r="C74" s="66"/>
      <c r="D74" s="49" t="s">
        <v>85</v>
      </c>
      <c r="E74" s="43"/>
      <c r="F74" s="94"/>
      <c r="G74" s="120"/>
      <c r="H74" s="96"/>
      <c r="I74" s="71">
        <v>0</v>
      </c>
      <c r="J74" s="72">
        <v>0</v>
      </c>
      <c r="K74" s="73">
        <f>I74+J74</f>
        <v>0</v>
      </c>
    </row>
    <row r="75" spans="1:11" ht="12.75" hidden="1">
      <c r="A75" s="99" t="s">
        <v>86</v>
      </c>
      <c r="B75" s="101" t="s">
        <v>87</v>
      </c>
      <c r="C75" s="101"/>
      <c r="D75" s="101"/>
      <c r="E75" s="101"/>
      <c r="F75" s="121"/>
      <c r="G75" s="121"/>
      <c r="H75" s="122"/>
      <c r="I75" s="123"/>
      <c r="J75" s="121"/>
      <c r="K75" s="124"/>
    </row>
    <row r="76" spans="1:11" ht="12.75" hidden="1">
      <c r="A76" s="125"/>
      <c r="B76" s="126" t="s">
        <v>88</v>
      </c>
      <c r="C76" s="126"/>
      <c r="D76" s="126"/>
      <c r="E76" s="126"/>
      <c r="F76" s="127"/>
      <c r="G76" s="127"/>
      <c r="H76" s="128"/>
      <c r="I76" s="129"/>
      <c r="J76" s="127"/>
      <c r="K76" s="130"/>
    </row>
    <row r="77" spans="1:11" ht="12.75" hidden="1">
      <c r="A77" s="131"/>
      <c r="B77" s="107" t="s">
        <v>89</v>
      </c>
      <c r="C77" s="107"/>
      <c r="D77" s="107"/>
      <c r="E77" s="107"/>
      <c r="F77" s="132">
        <v>138020</v>
      </c>
      <c r="G77" s="132">
        <v>0</v>
      </c>
      <c r="H77" s="133">
        <v>0</v>
      </c>
      <c r="I77" s="134">
        <f>I78</f>
        <v>138020</v>
      </c>
      <c r="J77" s="134">
        <f>J78</f>
        <v>0</v>
      </c>
      <c r="K77" s="135">
        <f>K78</f>
        <v>138020</v>
      </c>
    </row>
    <row r="78" spans="1:11" ht="12.75" hidden="1">
      <c r="A78" s="91"/>
      <c r="B78" s="40" t="s">
        <v>90</v>
      </c>
      <c r="C78" s="41"/>
      <c r="D78" s="93" t="s">
        <v>91</v>
      </c>
      <c r="E78" s="53"/>
      <c r="F78" s="69">
        <v>138020</v>
      </c>
      <c r="G78" s="70">
        <v>0</v>
      </c>
      <c r="H78" s="53">
        <v>0</v>
      </c>
      <c r="I78" s="42">
        <f>I79</f>
        <v>138020</v>
      </c>
      <c r="J78" s="42">
        <f>J79</f>
        <v>0</v>
      </c>
      <c r="K78" s="81">
        <f>K79</f>
        <v>138020</v>
      </c>
    </row>
    <row r="79" spans="1:13" ht="12.75" hidden="1">
      <c r="A79" s="91"/>
      <c r="B79" s="40"/>
      <c r="C79" s="41"/>
      <c r="D79" s="136" t="s">
        <v>35</v>
      </c>
      <c r="E79" s="53"/>
      <c r="F79" s="85" t="e">
        <f>F80+F82+#REF!</f>
        <v>#REF!</v>
      </c>
      <c r="G79" s="86">
        <v>0</v>
      </c>
      <c r="H79" s="75">
        <v>0</v>
      </c>
      <c r="I79" s="66">
        <f>I80+I81+I82</f>
        <v>138020</v>
      </c>
      <c r="J79" s="74">
        <v>0</v>
      </c>
      <c r="K79" s="87">
        <f>I79+J79</f>
        <v>138020</v>
      </c>
      <c r="M79" s="1" t="s">
        <v>72</v>
      </c>
    </row>
    <row r="80" spans="1:11" ht="12.75" hidden="1">
      <c r="A80" s="91"/>
      <c r="B80" s="40"/>
      <c r="C80" s="41"/>
      <c r="D80" s="137" t="s">
        <v>92</v>
      </c>
      <c r="E80" s="53"/>
      <c r="F80" s="94">
        <v>53560</v>
      </c>
      <c r="G80" s="95">
        <v>0</v>
      </c>
      <c r="H80" s="96">
        <v>0</v>
      </c>
      <c r="I80" s="94">
        <v>53410</v>
      </c>
      <c r="J80" s="95">
        <v>0</v>
      </c>
      <c r="K80" s="87">
        <f>I80+J80</f>
        <v>53410</v>
      </c>
    </row>
    <row r="81" spans="1:11" ht="12.75" hidden="1">
      <c r="A81" s="91"/>
      <c r="B81" s="40"/>
      <c r="C81" s="41"/>
      <c r="D81" s="138" t="s">
        <v>93</v>
      </c>
      <c r="E81" s="53"/>
      <c r="F81" s="94"/>
      <c r="G81" s="95"/>
      <c r="H81" s="96"/>
      <c r="I81" s="94">
        <v>150</v>
      </c>
      <c r="J81" s="95">
        <v>0</v>
      </c>
      <c r="K81" s="87">
        <f>I81+J81</f>
        <v>150</v>
      </c>
    </row>
    <row r="82" spans="1:11" ht="12.75" hidden="1">
      <c r="A82" s="91"/>
      <c r="B82" s="40"/>
      <c r="C82" s="41"/>
      <c r="D82" s="43" t="s">
        <v>94</v>
      </c>
      <c r="E82" s="53"/>
      <c r="F82" s="94">
        <v>10300</v>
      </c>
      <c r="G82" s="95">
        <v>0</v>
      </c>
      <c r="H82" s="96">
        <v>0</v>
      </c>
      <c r="I82" s="94">
        <v>84460</v>
      </c>
      <c r="J82" s="95">
        <v>0</v>
      </c>
      <c r="K82" s="87">
        <f>I82+J82</f>
        <v>84460</v>
      </c>
    </row>
    <row r="83" spans="1:11" ht="12.75" hidden="1">
      <c r="A83" s="33" t="s">
        <v>95</v>
      </c>
      <c r="B83" s="34" t="s">
        <v>96</v>
      </c>
      <c r="C83" s="34"/>
      <c r="D83" s="34"/>
      <c r="E83" s="34"/>
      <c r="F83" s="35" t="e">
        <f>F86+#REF!</f>
        <v>#REF!</v>
      </c>
      <c r="G83" s="35">
        <v>0</v>
      </c>
      <c r="H83" s="36">
        <v>0</v>
      </c>
      <c r="I83" s="37">
        <f>I86</f>
        <v>551809</v>
      </c>
      <c r="J83" s="37">
        <f>J86</f>
        <v>0</v>
      </c>
      <c r="K83" s="38">
        <f>K86</f>
        <v>551809</v>
      </c>
    </row>
    <row r="84" spans="1:11" ht="12.75" hidden="1">
      <c r="A84" s="91"/>
      <c r="B84" s="92" t="s">
        <v>97</v>
      </c>
      <c r="C84" s="42"/>
      <c r="D84" s="42" t="s">
        <v>98</v>
      </c>
      <c r="E84" s="43"/>
      <c r="F84" s="60"/>
      <c r="G84" s="61"/>
      <c r="H84" s="43"/>
      <c r="I84" s="60"/>
      <c r="J84" s="61"/>
      <c r="K84" s="112"/>
    </row>
    <row r="85" spans="1:11" ht="12.75" hidden="1">
      <c r="A85" s="91"/>
      <c r="B85" s="92"/>
      <c r="C85" s="42"/>
      <c r="D85" s="42" t="s">
        <v>99</v>
      </c>
      <c r="E85" s="43"/>
      <c r="F85" s="60"/>
      <c r="G85" s="61"/>
      <c r="H85" s="43"/>
      <c r="I85" s="60"/>
      <c r="J85" s="61"/>
      <c r="K85" s="112"/>
    </row>
    <row r="86" spans="1:11" ht="12.75" hidden="1">
      <c r="A86" s="91"/>
      <c r="B86" s="92"/>
      <c r="C86" s="42"/>
      <c r="D86" s="42" t="s">
        <v>100</v>
      </c>
      <c r="E86" s="53"/>
      <c r="F86" s="76">
        <v>551809</v>
      </c>
      <c r="G86" s="77">
        <v>0</v>
      </c>
      <c r="H86" s="78">
        <v>0</v>
      </c>
      <c r="I86" s="47">
        <v>551809</v>
      </c>
      <c r="J86" s="139">
        <v>0</v>
      </c>
      <c r="K86" s="48">
        <f>I86+J86</f>
        <v>551809</v>
      </c>
    </row>
    <row r="87" spans="1:11" ht="12.75">
      <c r="A87" s="58" t="s">
        <v>101</v>
      </c>
      <c r="B87" s="34" t="s">
        <v>102</v>
      </c>
      <c r="C87" s="34"/>
      <c r="D87" s="34"/>
      <c r="E87" s="34"/>
      <c r="F87" s="37">
        <v>340000</v>
      </c>
      <c r="G87" s="35">
        <v>0</v>
      </c>
      <c r="H87" s="36">
        <v>0</v>
      </c>
      <c r="I87" s="37">
        <f>I88+I90</f>
        <v>646319</v>
      </c>
      <c r="J87" s="37">
        <f>J88+J90</f>
        <v>170812</v>
      </c>
      <c r="K87" s="38">
        <f>K88+K90</f>
        <v>817131</v>
      </c>
    </row>
    <row r="88" spans="1:11" ht="12.75" hidden="1">
      <c r="A88" s="91"/>
      <c r="B88" s="117" t="s">
        <v>103</v>
      </c>
      <c r="C88" s="42"/>
      <c r="D88" s="42" t="s">
        <v>104</v>
      </c>
      <c r="E88" s="53"/>
      <c r="F88" s="69">
        <v>340000</v>
      </c>
      <c r="G88" s="70">
        <v>0</v>
      </c>
      <c r="H88" s="53">
        <v>0</v>
      </c>
      <c r="I88" s="42">
        <f>I89</f>
        <v>50965</v>
      </c>
      <c r="J88" s="42">
        <f>J89</f>
        <v>0</v>
      </c>
      <c r="K88" s="81">
        <f>I88+J88</f>
        <v>50965</v>
      </c>
    </row>
    <row r="89" spans="1:11" ht="12.75" hidden="1">
      <c r="A89" s="91"/>
      <c r="B89" s="92"/>
      <c r="C89" s="90" t="s">
        <v>105</v>
      </c>
      <c r="D89" s="66" t="s">
        <v>106</v>
      </c>
      <c r="E89" s="75"/>
      <c r="F89" s="85"/>
      <c r="G89" s="86"/>
      <c r="H89" s="75"/>
      <c r="I89" s="66">
        <v>50965</v>
      </c>
      <c r="J89" s="66">
        <v>0</v>
      </c>
      <c r="K89" s="87">
        <f>I89+J89</f>
        <v>50965</v>
      </c>
    </row>
    <row r="90" spans="1:11" ht="12.75">
      <c r="A90" s="91"/>
      <c r="B90" s="92" t="s">
        <v>107</v>
      </c>
      <c r="C90" s="42"/>
      <c r="D90" s="42" t="s">
        <v>108</v>
      </c>
      <c r="E90" s="53"/>
      <c r="F90" s="69"/>
      <c r="G90" s="70"/>
      <c r="H90" s="53"/>
      <c r="I90" s="42">
        <f>I91</f>
        <v>595354</v>
      </c>
      <c r="J90" s="42">
        <f>J91</f>
        <v>170812</v>
      </c>
      <c r="K90" s="81">
        <f>K91</f>
        <v>766166</v>
      </c>
    </row>
    <row r="91" spans="1:11" ht="12.75">
      <c r="A91" s="89"/>
      <c r="B91" s="90"/>
      <c r="C91" s="90" t="s">
        <v>109</v>
      </c>
      <c r="D91" s="60" t="s">
        <v>110</v>
      </c>
      <c r="E91" s="43"/>
      <c r="F91" s="60">
        <v>340000</v>
      </c>
      <c r="G91" s="61">
        <v>0</v>
      </c>
      <c r="H91" s="43">
        <v>0</v>
      </c>
      <c r="I91" s="60">
        <f>I92+I93</f>
        <v>595354</v>
      </c>
      <c r="J91" s="60">
        <f>J92+J93</f>
        <v>170812</v>
      </c>
      <c r="K91" s="112">
        <f>I91+J91</f>
        <v>766166</v>
      </c>
    </row>
    <row r="92" spans="1:11" ht="12.75">
      <c r="A92" s="89"/>
      <c r="B92" s="90"/>
      <c r="C92" s="66"/>
      <c r="D92" s="49" t="s">
        <v>111</v>
      </c>
      <c r="E92" s="43"/>
      <c r="F92" s="60">
        <v>340000</v>
      </c>
      <c r="G92" s="61">
        <v>0</v>
      </c>
      <c r="H92" s="43">
        <v>0</v>
      </c>
      <c r="I92" s="60">
        <v>405354</v>
      </c>
      <c r="J92" s="140">
        <v>170812</v>
      </c>
      <c r="K92" s="112">
        <f>I92+J92</f>
        <v>576166</v>
      </c>
    </row>
    <row r="93" spans="1:11" ht="12.75">
      <c r="A93" s="89"/>
      <c r="B93" s="90"/>
      <c r="C93" s="66"/>
      <c r="D93" s="49" t="s">
        <v>112</v>
      </c>
      <c r="E93" s="43"/>
      <c r="F93" s="60"/>
      <c r="G93" s="61"/>
      <c r="H93" s="43"/>
      <c r="I93" s="60">
        <v>190000</v>
      </c>
      <c r="J93" s="61">
        <v>0</v>
      </c>
      <c r="K93" s="112">
        <f>I93+J93</f>
        <v>190000</v>
      </c>
    </row>
    <row r="94" spans="1:11" ht="12.75">
      <c r="A94" s="58" t="s">
        <v>113</v>
      </c>
      <c r="B94" s="34" t="s">
        <v>114</v>
      </c>
      <c r="C94" s="34"/>
      <c r="D94" s="34"/>
      <c r="E94" s="34"/>
      <c r="F94" s="37">
        <f>F95+F106+F109+F114+F119+F121</f>
        <v>26984192</v>
      </c>
      <c r="G94" s="35">
        <v>0</v>
      </c>
      <c r="H94" s="36">
        <v>0</v>
      </c>
      <c r="I94" s="37">
        <f>SUM(I95+I101+I106+I109+I114+I119+I121)</f>
        <v>28145994</v>
      </c>
      <c r="J94" s="37">
        <f>SUM(J95+J101+J106+J109+J114+J119+J121)</f>
        <v>80000</v>
      </c>
      <c r="K94" s="38">
        <f>SUM(K95+K101+K106+K109+K114+K119+K121)</f>
        <v>28225994</v>
      </c>
    </row>
    <row r="95" spans="1:11" ht="12.75">
      <c r="A95" s="39"/>
      <c r="B95" s="40" t="s">
        <v>115</v>
      </c>
      <c r="C95" s="42"/>
      <c r="D95" s="42" t="s">
        <v>116</v>
      </c>
      <c r="E95" s="53"/>
      <c r="F95" s="44">
        <f>F96+F100</f>
        <v>14780113</v>
      </c>
      <c r="G95" s="45">
        <v>0</v>
      </c>
      <c r="H95" s="46">
        <v>0</v>
      </c>
      <c r="I95" s="47">
        <f>I96+I100</f>
        <v>15401548</v>
      </c>
      <c r="J95" s="47">
        <f>J96+J100</f>
        <v>80000</v>
      </c>
      <c r="K95" s="48">
        <f>K96+K100</f>
        <v>15481548</v>
      </c>
    </row>
    <row r="96" spans="1:11" ht="12.75">
      <c r="A96" s="39"/>
      <c r="B96" s="40"/>
      <c r="C96" s="42"/>
      <c r="D96" s="66" t="s">
        <v>35</v>
      </c>
      <c r="E96" s="75"/>
      <c r="F96" s="76">
        <f>SUM(F97:F99)</f>
        <v>14580113</v>
      </c>
      <c r="G96" s="77">
        <v>0</v>
      </c>
      <c r="H96" s="78">
        <v>0</v>
      </c>
      <c r="I96" s="50">
        <f>I97+I98+I99</f>
        <v>14901548</v>
      </c>
      <c r="J96" s="50">
        <f>J97+J98+J99</f>
        <v>80000</v>
      </c>
      <c r="K96" s="52">
        <f>K97+K98+K99</f>
        <v>14981548</v>
      </c>
    </row>
    <row r="97" spans="1:11" ht="12.75">
      <c r="A97" s="39"/>
      <c r="B97" s="40"/>
      <c r="C97" s="42"/>
      <c r="D97" s="60" t="s">
        <v>58</v>
      </c>
      <c r="E97" s="43"/>
      <c r="F97" s="94">
        <v>9637650</v>
      </c>
      <c r="G97" s="95">
        <v>0</v>
      </c>
      <c r="H97" s="96">
        <v>0</v>
      </c>
      <c r="I97" s="94">
        <v>9617760</v>
      </c>
      <c r="J97" s="95">
        <v>0</v>
      </c>
      <c r="K97" s="52">
        <f>I97+J97</f>
        <v>9617760</v>
      </c>
    </row>
    <row r="98" spans="1:11" ht="12.75">
      <c r="A98" s="39"/>
      <c r="B98" s="40"/>
      <c r="C98" s="42"/>
      <c r="D98" s="60" t="s">
        <v>59</v>
      </c>
      <c r="E98" s="43"/>
      <c r="F98" s="94">
        <v>2043959</v>
      </c>
      <c r="G98" s="95">
        <v>0</v>
      </c>
      <c r="H98" s="96">
        <v>0</v>
      </c>
      <c r="I98" s="94">
        <v>2011590</v>
      </c>
      <c r="J98" s="95">
        <v>0</v>
      </c>
      <c r="K98" s="52">
        <f>I98+J98</f>
        <v>2011590</v>
      </c>
    </row>
    <row r="99" spans="1:11" ht="12.75">
      <c r="A99" s="39"/>
      <c r="B99" s="40"/>
      <c r="C99" s="42"/>
      <c r="D99" s="60" t="s">
        <v>60</v>
      </c>
      <c r="E99" s="43"/>
      <c r="F99" s="94">
        <v>2898504</v>
      </c>
      <c r="G99" s="95">
        <v>0</v>
      </c>
      <c r="H99" s="96">
        <v>0</v>
      </c>
      <c r="I99" s="94">
        <v>3272198</v>
      </c>
      <c r="J99" s="95">
        <v>80000</v>
      </c>
      <c r="K99" s="52">
        <f>I99+J99</f>
        <v>3352198</v>
      </c>
    </row>
    <row r="100" spans="1:11" ht="12.75">
      <c r="A100" s="39"/>
      <c r="B100" s="40"/>
      <c r="C100" s="42"/>
      <c r="D100" s="54" t="s">
        <v>34</v>
      </c>
      <c r="E100" s="43"/>
      <c r="F100" s="94">
        <v>200000</v>
      </c>
      <c r="G100" s="95">
        <v>0</v>
      </c>
      <c r="H100" s="96">
        <v>0</v>
      </c>
      <c r="I100" s="71">
        <v>500000</v>
      </c>
      <c r="J100" s="72">
        <v>0</v>
      </c>
      <c r="K100" s="84">
        <f>I100+J100</f>
        <v>500000</v>
      </c>
    </row>
    <row r="101" spans="1:11" ht="12.75" hidden="1">
      <c r="A101" s="39"/>
      <c r="B101" s="40">
        <v>80103</v>
      </c>
      <c r="C101" s="42"/>
      <c r="D101" s="141" t="s">
        <v>117</v>
      </c>
      <c r="E101" s="142"/>
      <c r="F101" s="143"/>
      <c r="G101" s="120"/>
      <c r="H101" s="144"/>
      <c r="I101" s="118">
        <f>I102</f>
        <v>870467</v>
      </c>
      <c r="J101" s="118">
        <f>J102</f>
        <v>0</v>
      </c>
      <c r="K101" s="119">
        <f>K102</f>
        <v>870467</v>
      </c>
    </row>
    <row r="102" spans="1:11" ht="12.75" hidden="1">
      <c r="A102" s="39"/>
      <c r="B102" s="40"/>
      <c r="C102" s="42"/>
      <c r="D102" s="54" t="s">
        <v>118</v>
      </c>
      <c r="E102" s="142"/>
      <c r="F102" s="143"/>
      <c r="G102" s="120"/>
      <c r="H102" s="144"/>
      <c r="I102" s="94">
        <f>I103+I104+I105</f>
        <v>870467</v>
      </c>
      <c r="J102" s="94">
        <f>J103+J104+J105</f>
        <v>0</v>
      </c>
      <c r="K102" s="98">
        <f>K103+K104+K105</f>
        <v>870467</v>
      </c>
    </row>
    <row r="103" spans="1:11" ht="12.75" hidden="1">
      <c r="A103" s="64"/>
      <c r="B103" s="97"/>
      <c r="C103" s="66"/>
      <c r="D103" s="60" t="s">
        <v>58</v>
      </c>
      <c r="E103" s="43"/>
      <c r="F103" s="94">
        <v>603820</v>
      </c>
      <c r="G103" s="95">
        <v>0</v>
      </c>
      <c r="H103" s="96">
        <v>0</v>
      </c>
      <c r="I103" s="94">
        <v>661152</v>
      </c>
      <c r="J103" s="95">
        <v>0</v>
      </c>
      <c r="K103" s="98">
        <f>I103+J103</f>
        <v>661152</v>
      </c>
    </row>
    <row r="104" spans="1:11" ht="12.75" hidden="1">
      <c r="A104" s="89"/>
      <c r="B104" s="90"/>
      <c r="C104" s="66"/>
      <c r="D104" s="60" t="s">
        <v>59</v>
      </c>
      <c r="E104" s="43"/>
      <c r="F104" s="60">
        <v>128476</v>
      </c>
      <c r="G104" s="61">
        <v>0</v>
      </c>
      <c r="H104" s="43">
        <v>0</v>
      </c>
      <c r="I104" s="60">
        <v>137158</v>
      </c>
      <c r="J104" s="61">
        <v>0</v>
      </c>
      <c r="K104" s="98">
        <f>I104+J104</f>
        <v>137158</v>
      </c>
    </row>
    <row r="105" spans="1:11" ht="12.75" hidden="1">
      <c r="A105" s="89"/>
      <c r="B105" s="90"/>
      <c r="C105" s="66"/>
      <c r="D105" s="60" t="s">
        <v>60</v>
      </c>
      <c r="E105" s="43"/>
      <c r="F105" s="60">
        <v>70650</v>
      </c>
      <c r="G105" s="61">
        <v>0</v>
      </c>
      <c r="H105" s="43">
        <v>0</v>
      </c>
      <c r="I105" s="60">
        <v>72157</v>
      </c>
      <c r="J105" s="61">
        <v>0</v>
      </c>
      <c r="K105" s="98">
        <f>I105+J105</f>
        <v>72157</v>
      </c>
    </row>
    <row r="106" spans="1:11" ht="12.75">
      <c r="A106" s="91"/>
      <c r="B106" s="92" t="s">
        <v>119</v>
      </c>
      <c r="C106" s="42"/>
      <c r="D106" s="42" t="s">
        <v>120</v>
      </c>
      <c r="E106" s="53"/>
      <c r="F106" s="69">
        <v>2774786</v>
      </c>
      <c r="G106" s="70">
        <v>0</v>
      </c>
      <c r="H106" s="53">
        <v>0</v>
      </c>
      <c r="I106" s="42">
        <f>I107</f>
        <v>2133835</v>
      </c>
      <c r="J106" s="42">
        <f>J107</f>
        <v>25000</v>
      </c>
      <c r="K106" s="81">
        <f>K107</f>
        <v>2158835</v>
      </c>
    </row>
    <row r="107" spans="1:11" ht="12.75">
      <c r="A107" s="91"/>
      <c r="B107" s="42"/>
      <c r="C107" s="42"/>
      <c r="D107" s="66" t="s">
        <v>35</v>
      </c>
      <c r="E107" s="75"/>
      <c r="F107" s="85">
        <f>SUM(F108:F108)</f>
        <v>1971840</v>
      </c>
      <c r="G107" s="86">
        <v>0</v>
      </c>
      <c r="H107" s="75">
        <v>0</v>
      </c>
      <c r="I107" s="66">
        <f>SUM(I108:I108)</f>
        <v>2133835</v>
      </c>
      <c r="J107" s="66">
        <f>SUM(J108:J108)</f>
        <v>25000</v>
      </c>
      <c r="K107" s="87">
        <f>SUM(K108:K108)</f>
        <v>2158835</v>
      </c>
    </row>
    <row r="108" spans="1:11" ht="12.75">
      <c r="A108" s="91"/>
      <c r="B108" s="42"/>
      <c r="C108" s="42"/>
      <c r="D108" s="60" t="s">
        <v>121</v>
      </c>
      <c r="E108" s="75"/>
      <c r="F108" s="94">
        <v>1971840</v>
      </c>
      <c r="G108" s="95">
        <v>0</v>
      </c>
      <c r="H108" s="96">
        <v>0</v>
      </c>
      <c r="I108" s="94">
        <v>2133835</v>
      </c>
      <c r="J108" s="95">
        <v>25000</v>
      </c>
      <c r="K108" s="87">
        <f>I108+J108</f>
        <v>2158835</v>
      </c>
    </row>
    <row r="109" spans="1:11" ht="12.75">
      <c r="A109" s="39"/>
      <c r="B109" s="40" t="s">
        <v>122</v>
      </c>
      <c r="C109" s="42"/>
      <c r="D109" s="42" t="s">
        <v>123</v>
      </c>
      <c r="E109" s="53"/>
      <c r="F109" s="44">
        <v>8273001</v>
      </c>
      <c r="G109" s="45">
        <v>0</v>
      </c>
      <c r="H109" s="46">
        <v>0</v>
      </c>
      <c r="I109" s="47">
        <f>I110</f>
        <v>8474400</v>
      </c>
      <c r="J109" s="47">
        <f>J110</f>
        <v>-25000</v>
      </c>
      <c r="K109" s="48">
        <f>K110</f>
        <v>8449400</v>
      </c>
    </row>
    <row r="110" spans="1:11" ht="12.75">
      <c r="A110" s="39"/>
      <c r="B110" s="40"/>
      <c r="C110" s="42"/>
      <c r="D110" s="66" t="s">
        <v>35</v>
      </c>
      <c r="E110" s="75"/>
      <c r="F110" s="76">
        <v>8273001</v>
      </c>
      <c r="G110" s="77">
        <v>0</v>
      </c>
      <c r="H110" s="78">
        <v>0</v>
      </c>
      <c r="I110" s="50">
        <f>I111+I112+I113</f>
        <v>8474400</v>
      </c>
      <c r="J110" s="50">
        <f>J111+J112+J113</f>
        <v>-25000</v>
      </c>
      <c r="K110" s="52">
        <f>K111+K112+K113</f>
        <v>8449400</v>
      </c>
    </row>
    <row r="111" spans="1:11" ht="12.75">
      <c r="A111" s="39"/>
      <c r="B111" s="40"/>
      <c r="C111" s="42"/>
      <c r="D111" s="60" t="s">
        <v>58</v>
      </c>
      <c r="E111" s="43"/>
      <c r="F111" s="60">
        <v>5764642</v>
      </c>
      <c r="G111" s="61">
        <v>0</v>
      </c>
      <c r="H111" s="43">
        <v>0</v>
      </c>
      <c r="I111" s="60">
        <v>5929368</v>
      </c>
      <c r="J111" s="61">
        <v>0</v>
      </c>
      <c r="K111" s="52">
        <f>I111+J111</f>
        <v>5929368</v>
      </c>
    </row>
    <row r="112" spans="1:11" ht="12.75">
      <c r="A112" s="39"/>
      <c r="B112" s="40"/>
      <c r="C112" s="42"/>
      <c r="D112" s="60" t="s">
        <v>59</v>
      </c>
      <c r="E112" s="43"/>
      <c r="F112" s="60">
        <v>1122319</v>
      </c>
      <c r="G112" s="61">
        <v>0</v>
      </c>
      <c r="H112" s="43">
        <v>0</v>
      </c>
      <c r="I112" s="60">
        <v>1144625</v>
      </c>
      <c r="J112" s="61">
        <v>0</v>
      </c>
      <c r="K112" s="52">
        <f>I112+J112</f>
        <v>1144625</v>
      </c>
    </row>
    <row r="113" spans="1:11" ht="12.75">
      <c r="A113" s="39"/>
      <c r="B113" s="40"/>
      <c r="C113" s="42"/>
      <c r="D113" s="60" t="s">
        <v>60</v>
      </c>
      <c r="E113" s="43"/>
      <c r="F113" s="60">
        <v>1386040</v>
      </c>
      <c r="G113" s="61">
        <v>0</v>
      </c>
      <c r="H113" s="43">
        <v>0</v>
      </c>
      <c r="I113" s="60">
        <v>1400407</v>
      </c>
      <c r="J113" s="61">
        <v>-25000</v>
      </c>
      <c r="K113" s="52">
        <f>I113+J113</f>
        <v>1375407</v>
      </c>
    </row>
    <row r="114" spans="1:11" ht="12.75" customHeight="1" hidden="1">
      <c r="A114" s="39"/>
      <c r="B114" s="40" t="s">
        <v>124</v>
      </c>
      <c r="C114" s="42"/>
      <c r="D114" s="42" t="s">
        <v>125</v>
      </c>
      <c r="E114" s="53"/>
      <c r="F114" s="44">
        <v>905277</v>
      </c>
      <c r="G114" s="45">
        <v>0</v>
      </c>
      <c r="H114" s="46">
        <v>0</v>
      </c>
      <c r="I114" s="47">
        <f>I115</f>
        <v>957100</v>
      </c>
      <c r="J114" s="47">
        <f>J115</f>
        <v>0</v>
      </c>
      <c r="K114" s="48">
        <f>K115</f>
        <v>957100</v>
      </c>
    </row>
    <row r="115" spans="1:11" ht="12.75" hidden="1">
      <c r="A115" s="39"/>
      <c r="B115" s="40"/>
      <c r="C115" s="42"/>
      <c r="D115" s="66" t="s">
        <v>35</v>
      </c>
      <c r="E115" s="75"/>
      <c r="F115" s="76">
        <f>SUM(F116:F118)</f>
        <v>905277</v>
      </c>
      <c r="G115" s="77">
        <v>0</v>
      </c>
      <c r="H115" s="78">
        <v>0</v>
      </c>
      <c r="I115" s="50">
        <f>I116+I117+I118</f>
        <v>957100</v>
      </c>
      <c r="J115" s="50">
        <f>J116+J117+J118</f>
        <v>0</v>
      </c>
      <c r="K115" s="52">
        <f>K116+K117+K118</f>
        <v>957100</v>
      </c>
    </row>
    <row r="116" spans="1:11" ht="12.75" hidden="1">
      <c r="A116" s="39"/>
      <c r="B116" s="40"/>
      <c r="C116" s="42"/>
      <c r="D116" s="60" t="s">
        <v>58</v>
      </c>
      <c r="E116" s="43"/>
      <c r="F116" s="94">
        <v>130500</v>
      </c>
      <c r="G116" s="95">
        <v>0</v>
      </c>
      <c r="H116" s="96">
        <v>0</v>
      </c>
      <c r="I116" s="94">
        <v>110300</v>
      </c>
      <c r="J116" s="95">
        <v>0</v>
      </c>
      <c r="K116" s="52">
        <f>I116+J116</f>
        <v>110300</v>
      </c>
    </row>
    <row r="117" spans="1:11" ht="12.75" hidden="1">
      <c r="A117" s="39"/>
      <c r="B117" s="40"/>
      <c r="C117" s="42"/>
      <c r="D117" s="60" t="s">
        <v>59</v>
      </c>
      <c r="E117" s="43"/>
      <c r="F117" s="94">
        <v>26500</v>
      </c>
      <c r="G117" s="95">
        <v>0</v>
      </c>
      <c r="H117" s="96">
        <v>0</v>
      </c>
      <c r="I117" s="94">
        <v>24200</v>
      </c>
      <c r="J117" s="95">
        <v>0</v>
      </c>
      <c r="K117" s="52">
        <f>I117+J117</f>
        <v>24200</v>
      </c>
    </row>
    <row r="118" spans="1:11" ht="12.75" hidden="1">
      <c r="A118" s="39"/>
      <c r="B118" s="40"/>
      <c r="C118" s="42"/>
      <c r="D118" s="60" t="s">
        <v>60</v>
      </c>
      <c r="E118" s="43"/>
      <c r="F118" s="94">
        <v>748277</v>
      </c>
      <c r="G118" s="95">
        <v>0</v>
      </c>
      <c r="H118" s="96">
        <v>0</v>
      </c>
      <c r="I118" s="94">
        <v>822600</v>
      </c>
      <c r="J118" s="95">
        <v>0</v>
      </c>
      <c r="K118" s="52">
        <f>I118+J118</f>
        <v>822600</v>
      </c>
    </row>
    <row r="119" spans="1:11" ht="12.75" hidden="1">
      <c r="A119" s="39"/>
      <c r="B119" s="40" t="s">
        <v>126</v>
      </c>
      <c r="C119" s="42"/>
      <c r="D119" s="42" t="s">
        <v>127</v>
      </c>
      <c r="E119" s="43"/>
      <c r="F119" s="44">
        <v>133430</v>
      </c>
      <c r="G119" s="45">
        <v>0</v>
      </c>
      <c r="H119" s="46">
        <v>0</v>
      </c>
      <c r="I119" s="47">
        <f>I120</f>
        <v>135440</v>
      </c>
      <c r="J119" s="47">
        <f>J120</f>
        <v>0</v>
      </c>
      <c r="K119" s="48">
        <f>K120</f>
        <v>135440</v>
      </c>
    </row>
    <row r="120" spans="1:11" ht="12.75" hidden="1">
      <c r="A120" s="39"/>
      <c r="B120" s="40"/>
      <c r="C120" s="42"/>
      <c r="D120" s="54" t="s">
        <v>23</v>
      </c>
      <c r="E120" s="43"/>
      <c r="F120" s="44"/>
      <c r="G120" s="45"/>
      <c r="H120" s="46"/>
      <c r="I120" s="50">
        <v>135440</v>
      </c>
      <c r="J120" s="51">
        <v>0</v>
      </c>
      <c r="K120" s="52">
        <f>I120+J120</f>
        <v>135440</v>
      </c>
    </row>
    <row r="121" spans="1:11" ht="12.75" hidden="1">
      <c r="A121" s="39"/>
      <c r="B121" s="40" t="s">
        <v>128</v>
      </c>
      <c r="C121" s="42"/>
      <c r="D121" s="42" t="s">
        <v>27</v>
      </c>
      <c r="E121" s="43"/>
      <c r="F121" s="44">
        <v>117585</v>
      </c>
      <c r="G121" s="45">
        <v>0</v>
      </c>
      <c r="H121" s="46">
        <v>0</v>
      </c>
      <c r="I121" s="47">
        <f>I122</f>
        <v>173204</v>
      </c>
      <c r="J121" s="47">
        <f>J122</f>
        <v>0</v>
      </c>
      <c r="K121" s="48">
        <f>K122</f>
        <v>173204</v>
      </c>
    </row>
    <row r="122" spans="1:11" ht="12.75" hidden="1">
      <c r="A122" s="39"/>
      <c r="B122" s="40"/>
      <c r="C122" s="42"/>
      <c r="D122" s="54" t="s">
        <v>47</v>
      </c>
      <c r="E122" s="43"/>
      <c r="F122" s="44"/>
      <c r="G122" s="45"/>
      <c r="H122" s="46"/>
      <c r="I122" s="50">
        <v>173204</v>
      </c>
      <c r="J122" s="51">
        <v>0</v>
      </c>
      <c r="K122" s="52">
        <f>I122+J122</f>
        <v>173204</v>
      </c>
    </row>
    <row r="123" spans="1:11" ht="12.75">
      <c r="A123" s="58" t="s">
        <v>129</v>
      </c>
      <c r="B123" s="34" t="s">
        <v>130</v>
      </c>
      <c r="C123" s="34"/>
      <c r="D123" s="34"/>
      <c r="E123" s="34"/>
      <c r="F123" s="37" t="e">
        <f>F124+F132</f>
        <v>#REF!</v>
      </c>
      <c r="G123" s="35">
        <v>0</v>
      </c>
      <c r="H123" s="36">
        <v>0</v>
      </c>
      <c r="I123" s="37">
        <f>SUM(I124+I132)</f>
        <v>520000</v>
      </c>
      <c r="J123" s="37">
        <f>SUM(J124+J132)</f>
        <v>191908</v>
      </c>
      <c r="K123" s="38">
        <f>SUM(K124+K132)</f>
        <v>711908</v>
      </c>
    </row>
    <row r="124" spans="1:11" ht="12.75">
      <c r="A124" s="39"/>
      <c r="B124" s="40" t="s">
        <v>131</v>
      </c>
      <c r="C124" s="42"/>
      <c r="D124" s="42" t="s">
        <v>132</v>
      </c>
      <c r="E124" s="93"/>
      <c r="F124" s="42" t="e">
        <f>#REF!+#REF!+F129+F130</f>
        <v>#REF!</v>
      </c>
      <c r="G124" s="41">
        <v>0</v>
      </c>
      <c r="H124" s="93">
        <v>0</v>
      </c>
      <c r="I124" s="42">
        <f>SUM(I125+I131)</f>
        <v>500000</v>
      </c>
      <c r="J124" s="42">
        <f>SUM(J125+J131)</f>
        <v>191908</v>
      </c>
      <c r="K124" s="81">
        <f>SUM(K125+K131)</f>
        <v>691908</v>
      </c>
    </row>
    <row r="125" spans="1:11" ht="12.75">
      <c r="A125" s="39"/>
      <c r="B125" s="40"/>
      <c r="C125" s="42"/>
      <c r="D125" s="54" t="s">
        <v>133</v>
      </c>
      <c r="E125" s="136"/>
      <c r="F125" s="66"/>
      <c r="G125" s="74"/>
      <c r="H125" s="136"/>
      <c r="I125" s="66">
        <f>I127+I129+I130+I128</f>
        <v>210300</v>
      </c>
      <c r="J125" s="66">
        <f>J127+J129+J130+J128</f>
        <v>191908</v>
      </c>
      <c r="K125" s="87">
        <f>K127+K129+K130+K128</f>
        <v>402208</v>
      </c>
    </row>
    <row r="126" spans="1:11" ht="12.75">
      <c r="A126" s="64"/>
      <c r="B126" s="97"/>
      <c r="C126" s="66"/>
      <c r="D126" s="49" t="s">
        <v>134</v>
      </c>
      <c r="E126" s="43"/>
      <c r="F126" s="60"/>
      <c r="G126" s="61"/>
      <c r="H126" s="43"/>
      <c r="I126" s="60"/>
      <c r="J126" s="61"/>
      <c r="K126" s="112"/>
    </row>
    <row r="127" spans="1:11" ht="12.75">
      <c r="A127" s="64"/>
      <c r="B127" s="97"/>
      <c r="C127" s="66"/>
      <c r="D127" s="60" t="s">
        <v>135</v>
      </c>
      <c r="E127" s="43"/>
      <c r="F127" s="60"/>
      <c r="G127" s="61"/>
      <c r="H127" s="43"/>
      <c r="I127" s="60">
        <v>15000</v>
      </c>
      <c r="J127" s="61">
        <v>0</v>
      </c>
      <c r="K127" s="112">
        <f>I127+J127</f>
        <v>15000</v>
      </c>
    </row>
    <row r="128" spans="1:11" ht="12.75">
      <c r="A128" s="64"/>
      <c r="B128" s="97"/>
      <c r="C128" s="66"/>
      <c r="D128" s="49" t="s">
        <v>136</v>
      </c>
      <c r="E128" s="43"/>
      <c r="F128" s="60"/>
      <c r="G128" s="61"/>
      <c r="H128" s="43"/>
      <c r="I128" s="60">
        <v>52300</v>
      </c>
      <c r="J128" s="61">
        <v>0</v>
      </c>
      <c r="K128" s="112">
        <f>I128+J128</f>
        <v>52300</v>
      </c>
    </row>
    <row r="129" spans="1:11" ht="12.75">
      <c r="A129" s="64"/>
      <c r="B129" s="97"/>
      <c r="C129" s="66"/>
      <c r="D129" s="60" t="s">
        <v>137</v>
      </c>
      <c r="E129" s="43"/>
      <c r="F129" s="94">
        <v>16000</v>
      </c>
      <c r="G129" s="95">
        <v>0</v>
      </c>
      <c r="H129" s="96">
        <v>0</v>
      </c>
      <c r="I129" s="94">
        <v>14000</v>
      </c>
      <c r="J129" s="95">
        <v>0</v>
      </c>
      <c r="K129" s="112">
        <f>I129+J129</f>
        <v>14000</v>
      </c>
    </row>
    <row r="130" spans="1:11" ht="12.75">
      <c r="A130" s="64"/>
      <c r="B130" s="97"/>
      <c r="C130" s="66"/>
      <c r="D130" s="60" t="s">
        <v>138</v>
      </c>
      <c r="E130" s="43"/>
      <c r="F130" s="94">
        <v>416300</v>
      </c>
      <c r="G130" s="95">
        <v>0</v>
      </c>
      <c r="H130" s="96">
        <v>0</v>
      </c>
      <c r="I130" s="94">
        <v>129000</v>
      </c>
      <c r="J130" s="95">
        <v>191908</v>
      </c>
      <c r="K130" s="112">
        <f>I130+J130</f>
        <v>320908</v>
      </c>
    </row>
    <row r="131" spans="1:11" ht="12.75">
      <c r="A131" s="64"/>
      <c r="B131" s="97"/>
      <c r="C131" s="66"/>
      <c r="D131" s="49" t="s">
        <v>139</v>
      </c>
      <c r="E131" s="43"/>
      <c r="F131" s="94"/>
      <c r="G131" s="95"/>
      <c r="H131" s="96"/>
      <c r="I131" s="71">
        <v>289700</v>
      </c>
      <c r="J131" s="72">
        <v>0</v>
      </c>
      <c r="K131" s="145">
        <f>I131+J131</f>
        <v>289700</v>
      </c>
    </row>
    <row r="132" spans="1:11" ht="12.75" hidden="1">
      <c r="A132" s="39"/>
      <c r="B132" s="40" t="s">
        <v>140</v>
      </c>
      <c r="C132" s="42"/>
      <c r="D132" s="42" t="s">
        <v>27</v>
      </c>
      <c r="E132" s="43"/>
      <c r="F132" s="47">
        <v>20000</v>
      </c>
      <c r="G132" s="139">
        <v>0</v>
      </c>
      <c r="H132" s="146">
        <v>0</v>
      </c>
      <c r="I132" s="47">
        <f>I133</f>
        <v>20000</v>
      </c>
      <c r="J132" s="47">
        <f>J133</f>
        <v>0</v>
      </c>
      <c r="K132" s="48">
        <f>K133</f>
        <v>20000</v>
      </c>
    </row>
    <row r="133" spans="1:11" ht="12.75" hidden="1">
      <c r="A133" s="64"/>
      <c r="B133" s="66"/>
      <c r="C133" s="66"/>
      <c r="D133" s="49" t="s">
        <v>78</v>
      </c>
      <c r="E133" s="43"/>
      <c r="F133" s="60"/>
      <c r="G133" s="61"/>
      <c r="H133" s="43"/>
      <c r="I133" s="60">
        <v>20000</v>
      </c>
      <c r="J133" s="61">
        <v>0</v>
      </c>
      <c r="K133" s="112">
        <f>I133+J133</f>
        <v>20000</v>
      </c>
    </row>
    <row r="134" spans="1:11" ht="12.75">
      <c r="A134" s="58" t="s">
        <v>141</v>
      </c>
      <c r="B134" s="34" t="s">
        <v>142</v>
      </c>
      <c r="C134" s="34"/>
      <c r="D134" s="34"/>
      <c r="E134" s="34"/>
      <c r="F134" s="37" t="e">
        <f>#REF!+F144+F147+F152+F154+#REF!+F169</f>
        <v>#REF!</v>
      </c>
      <c r="G134" s="35">
        <v>237410</v>
      </c>
      <c r="H134" s="36">
        <v>147200</v>
      </c>
      <c r="I134" s="37">
        <f>I135+I144+I147+I152+I154+I163+I169+I138</f>
        <v>14955867</v>
      </c>
      <c r="J134" s="37">
        <f>J135+J144+J147+J152+J154+J163+J169+J138</f>
        <v>46500</v>
      </c>
      <c r="K134" s="38">
        <f>K135+K144+K147+K152+K154+K163+K169+K138</f>
        <v>15002367</v>
      </c>
    </row>
    <row r="135" spans="1:11" ht="12.75">
      <c r="A135" s="39"/>
      <c r="B135" s="40">
        <v>85202</v>
      </c>
      <c r="C135" s="92"/>
      <c r="D135" s="113" t="s">
        <v>143</v>
      </c>
      <c r="E135" s="114"/>
      <c r="F135" s="42"/>
      <c r="G135" s="41"/>
      <c r="H135" s="93"/>
      <c r="I135" s="42">
        <f>I136</f>
        <v>150000</v>
      </c>
      <c r="J135" s="42">
        <f>J136</f>
        <v>26500</v>
      </c>
      <c r="K135" s="81">
        <f>K136</f>
        <v>176500</v>
      </c>
    </row>
    <row r="136" spans="1:11" ht="12.75">
      <c r="A136" s="39"/>
      <c r="B136" s="40"/>
      <c r="C136" s="92"/>
      <c r="D136" s="115" t="s">
        <v>23</v>
      </c>
      <c r="E136" s="114"/>
      <c r="F136" s="42"/>
      <c r="G136" s="41"/>
      <c r="H136" s="93"/>
      <c r="I136" s="66">
        <v>150000</v>
      </c>
      <c r="J136" s="74">
        <v>26500</v>
      </c>
      <c r="K136" s="87">
        <f>I136+J136</f>
        <v>176500</v>
      </c>
    </row>
    <row r="137" spans="1:11" ht="12.75" hidden="1">
      <c r="A137" s="39"/>
      <c r="B137" s="40" t="s">
        <v>144</v>
      </c>
      <c r="C137" s="42"/>
      <c r="D137" s="42" t="s">
        <v>145</v>
      </c>
      <c r="E137" s="43"/>
      <c r="F137" s="60"/>
      <c r="G137" s="61"/>
      <c r="H137" s="43"/>
      <c r="I137" s="60"/>
      <c r="J137" s="61"/>
      <c r="K137" s="112"/>
    </row>
    <row r="138" spans="1:11" ht="12.75" hidden="1">
      <c r="A138" s="39"/>
      <c r="B138" s="40"/>
      <c r="C138" s="42"/>
      <c r="D138" s="42" t="s">
        <v>146</v>
      </c>
      <c r="E138" s="43"/>
      <c r="F138" s="60"/>
      <c r="G138" s="61"/>
      <c r="H138" s="43"/>
      <c r="I138" s="62">
        <f>I139+I140+I141+I142</f>
        <v>7936100</v>
      </c>
      <c r="J138" s="62">
        <f>J139+J140+J141+J142</f>
        <v>0</v>
      </c>
      <c r="K138" s="63">
        <f>K139+K140+K141+K142</f>
        <v>7936100</v>
      </c>
    </row>
    <row r="139" spans="1:11" ht="12.75" hidden="1">
      <c r="A139" s="39"/>
      <c r="B139" s="40"/>
      <c r="C139" s="42"/>
      <c r="D139" s="60" t="s">
        <v>147</v>
      </c>
      <c r="E139" s="43"/>
      <c r="F139" s="60">
        <v>6508700</v>
      </c>
      <c r="G139" s="61">
        <v>0</v>
      </c>
      <c r="H139" s="43">
        <v>142000</v>
      </c>
      <c r="I139" s="60">
        <v>7678017</v>
      </c>
      <c r="J139" s="61">
        <v>0</v>
      </c>
      <c r="K139" s="112">
        <f>I139+J139</f>
        <v>7678017</v>
      </c>
    </row>
    <row r="140" spans="1:11" ht="12.75" hidden="1">
      <c r="A140" s="39"/>
      <c r="B140" s="40"/>
      <c r="C140" s="42"/>
      <c r="D140" s="60" t="s">
        <v>52</v>
      </c>
      <c r="E140" s="43"/>
      <c r="F140" s="94">
        <v>79347</v>
      </c>
      <c r="G140" s="95">
        <v>0</v>
      </c>
      <c r="H140" s="96">
        <v>0</v>
      </c>
      <c r="I140" s="94">
        <v>102367</v>
      </c>
      <c r="J140" s="95">
        <v>0</v>
      </c>
      <c r="K140" s="112">
        <f>I140+J140</f>
        <v>102367</v>
      </c>
    </row>
    <row r="141" spans="1:11" ht="12.75" hidden="1">
      <c r="A141" s="39"/>
      <c r="B141" s="40"/>
      <c r="C141" s="42"/>
      <c r="D141" s="60" t="s">
        <v>53</v>
      </c>
      <c r="E141" s="43"/>
      <c r="F141" s="94">
        <v>16267</v>
      </c>
      <c r="G141" s="95">
        <v>142000</v>
      </c>
      <c r="H141" s="96">
        <v>0</v>
      </c>
      <c r="I141" s="94">
        <v>37800</v>
      </c>
      <c r="J141" s="95">
        <v>0</v>
      </c>
      <c r="K141" s="112">
        <f>I141+J141</f>
        <v>37800</v>
      </c>
    </row>
    <row r="142" spans="1:11" ht="12.75" hidden="1">
      <c r="A142" s="39"/>
      <c r="B142" s="40"/>
      <c r="C142" s="42"/>
      <c r="D142" s="60" t="s">
        <v>47</v>
      </c>
      <c r="E142" s="43"/>
      <c r="F142" s="94">
        <v>105686</v>
      </c>
      <c r="G142" s="95">
        <v>0</v>
      </c>
      <c r="H142" s="96">
        <v>0</v>
      </c>
      <c r="I142" s="94">
        <v>117916</v>
      </c>
      <c r="J142" s="95">
        <v>0</v>
      </c>
      <c r="K142" s="112">
        <f>I142+J142</f>
        <v>117916</v>
      </c>
    </row>
    <row r="143" spans="1:11" ht="12.75" hidden="1">
      <c r="A143" s="39"/>
      <c r="B143" s="40" t="s">
        <v>148</v>
      </c>
      <c r="C143" s="42"/>
      <c r="D143" s="42" t="s">
        <v>149</v>
      </c>
      <c r="E143" s="43"/>
      <c r="F143" s="60"/>
      <c r="G143" s="61"/>
      <c r="H143" s="43"/>
      <c r="I143" s="60"/>
      <c r="J143" s="61"/>
      <c r="K143" s="112"/>
    </row>
    <row r="144" spans="1:11" ht="12.75" hidden="1">
      <c r="A144" s="39"/>
      <c r="B144" s="40"/>
      <c r="C144" s="42"/>
      <c r="D144" s="42" t="s">
        <v>150</v>
      </c>
      <c r="E144" s="43"/>
      <c r="F144" s="42">
        <v>95700</v>
      </c>
      <c r="G144" s="41">
        <v>0</v>
      </c>
      <c r="H144" s="93">
        <v>0</v>
      </c>
      <c r="I144" s="42">
        <v>85000</v>
      </c>
      <c r="J144" s="41">
        <v>0</v>
      </c>
      <c r="K144" s="81">
        <f>I144+J144</f>
        <v>85000</v>
      </c>
    </row>
    <row r="145" spans="1:11" ht="12.75" hidden="1">
      <c r="A145" s="39"/>
      <c r="B145" s="40"/>
      <c r="C145" s="42"/>
      <c r="D145" s="42"/>
      <c r="E145" s="43"/>
      <c r="F145" s="42"/>
      <c r="G145" s="41"/>
      <c r="H145" s="93"/>
      <c r="I145" s="42"/>
      <c r="J145" s="41"/>
      <c r="K145" s="81"/>
    </row>
    <row r="146" spans="1:11" ht="12.75">
      <c r="A146" s="39"/>
      <c r="B146" s="40" t="s">
        <v>151</v>
      </c>
      <c r="C146" s="42"/>
      <c r="D146" s="42" t="s">
        <v>152</v>
      </c>
      <c r="E146" s="43"/>
      <c r="F146" s="60"/>
      <c r="G146" s="61"/>
      <c r="H146" s="43"/>
      <c r="I146" s="66"/>
      <c r="J146" s="74"/>
      <c r="K146" s="87"/>
    </row>
    <row r="147" spans="1:11" ht="12.75">
      <c r="A147" s="39"/>
      <c r="B147" s="40"/>
      <c r="C147" s="42"/>
      <c r="D147" s="42" t="s">
        <v>153</v>
      </c>
      <c r="E147" s="93"/>
      <c r="F147" s="42">
        <f>SUM(F148:F150)</f>
        <v>1614700</v>
      </c>
      <c r="G147" s="41">
        <v>0</v>
      </c>
      <c r="H147" s="93">
        <v>0</v>
      </c>
      <c r="I147" s="42">
        <f>SUM(I148:I151)</f>
        <v>1476900</v>
      </c>
      <c r="J147" s="42">
        <f>SUM(J148:J151)</f>
        <v>0</v>
      </c>
      <c r="K147" s="81">
        <f>SUM(K148:K151)</f>
        <v>1476900</v>
      </c>
    </row>
    <row r="148" spans="1:11" ht="12.75">
      <c r="A148" s="89"/>
      <c r="B148" s="90"/>
      <c r="C148" s="66"/>
      <c r="D148" s="60" t="s">
        <v>154</v>
      </c>
      <c r="E148" s="43"/>
      <c r="F148" s="60">
        <v>1005000</v>
      </c>
      <c r="G148" s="61">
        <v>0</v>
      </c>
      <c r="H148" s="43">
        <v>0</v>
      </c>
      <c r="I148" s="66">
        <v>860000</v>
      </c>
      <c r="J148" s="74">
        <v>0</v>
      </c>
      <c r="K148" s="87">
        <f>I148+J148</f>
        <v>860000</v>
      </c>
    </row>
    <row r="149" spans="1:11" ht="12.75">
      <c r="A149" s="89"/>
      <c r="B149" s="90"/>
      <c r="C149" s="66"/>
      <c r="D149" s="60" t="s">
        <v>155</v>
      </c>
      <c r="E149" s="43"/>
      <c r="F149" s="60">
        <v>125800</v>
      </c>
      <c r="G149" s="61">
        <v>0</v>
      </c>
      <c r="H149" s="43">
        <v>0</v>
      </c>
      <c r="I149" s="66">
        <v>195000</v>
      </c>
      <c r="J149" s="74">
        <v>-2467</v>
      </c>
      <c r="K149" s="87">
        <f>I149+J149</f>
        <v>192533</v>
      </c>
    </row>
    <row r="150" spans="1:11" ht="12.75">
      <c r="A150" s="89"/>
      <c r="B150" s="90"/>
      <c r="C150" s="66"/>
      <c r="D150" s="60" t="s">
        <v>156</v>
      </c>
      <c r="E150" s="43"/>
      <c r="F150" s="60">
        <v>483900</v>
      </c>
      <c r="G150" s="61">
        <v>0</v>
      </c>
      <c r="H150" s="43">
        <v>0</v>
      </c>
      <c r="I150" s="66">
        <v>421900</v>
      </c>
      <c r="J150" s="74">
        <v>0</v>
      </c>
      <c r="K150" s="87">
        <f>I150+J150</f>
        <v>421900</v>
      </c>
    </row>
    <row r="151" spans="1:11" ht="12.75">
      <c r="A151" s="89"/>
      <c r="B151" s="90"/>
      <c r="C151" s="66"/>
      <c r="D151" s="60" t="s">
        <v>157</v>
      </c>
      <c r="E151" s="43"/>
      <c r="F151" s="60"/>
      <c r="G151" s="61"/>
      <c r="H151" s="43"/>
      <c r="I151" s="66">
        <v>0</v>
      </c>
      <c r="J151" s="74">
        <v>2467</v>
      </c>
      <c r="K151" s="87">
        <f>I151+J151</f>
        <v>2467</v>
      </c>
    </row>
    <row r="152" spans="1:11" ht="12.75" hidden="1">
      <c r="A152" s="39"/>
      <c r="B152" s="40" t="s">
        <v>158</v>
      </c>
      <c r="C152" s="42"/>
      <c r="D152" s="42" t="s">
        <v>159</v>
      </c>
      <c r="E152" s="93"/>
      <c r="F152" s="42">
        <v>2100000</v>
      </c>
      <c r="G152" s="41">
        <v>0</v>
      </c>
      <c r="H152" s="93">
        <v>0</v>
      </c>
      <c r="I152" s="42">
        <f>I153</f>
        <v>2100000</v>
      </c>
      <c r="J152" s="42">
        <f>J153</f>
        <v>0</v>
      </c>
      <c r="K152" s="81">
        <f>K153</f>
        <v>2100000</v>
      </c>
    </row>
    <row r="153" spans="1:11" ht="12.75" hidden="1">
      <c r="A153" s="39"/>
      <c r="B153" s="40"/>
      <c r="C153" s="42"/>
      <c r="D153" s="54" t="s">
        <v>47</v>
      </c>
      <c r="E153" s="93"/>
      <c r="F153" s="42"/>
      <c r="G153" s="41"/>
      <c r="H153" s="93"/>
      <c r="I153" s="66">
        <v>2100000</v>
      </c>
      <c r="J153" s="74">
        <v>0</v>
      </c>
      <c r="K153" s="87">
        <f>I153+J153</f>
        <v>2100000</v>
      </c>
    </row>
    <row r="154" spans="1:11" ht="12.75">
      <c r="A154" s="39"/>
      <c r="B154" s="40" t="s">
        <v>160</v>
      </c>
      <c r="C154" s="42"/>
      <c r="D154" s="42" t="s">
        <v>161</v>
      </c>
      <c r="E154" s="93"/>
      <c r="F154" s="42">
        <f>SUM(F155:F157)</f>
        <v>1826068</v>
      </c>
      <c r="G154" s="41">
        <v>0</v>
      </c>
      <c r="H154" s="93">
        <v>0</v>
      </c>
      <c r="I154" s="42">
        <f>I155+I156+I157</f>
        <v>1854701</v>
      </c>
      <c r="J154" s="42">
        <f>J155+J156+J157</f>
        <v>20000</v>
      </c>
      <c r="K154" s="81">
        <f>K155+K156+K157</f>
        <v>1874701</v>
      </c>
    </row>
    <row r="155" spans="1:11" ht="12.75">
      <c r="A155" s="91"/>
      <c r="B155" s="90"/>
      <c r="C155" s="66"/>
      <c r="D155" s="60" t="s">
        <v>52</v>
      </c>
      <c r="E155" s="43"/>
      <c r="F155" s="94">
        <v>1263743</v>
      </c>
      <c r="G155" s="95">
        <v>0</v>
      </c>
      <c r="H155" s="96">
        <v>0</v>
      </c>
      <c r="I155" s="94">
        <v>1280651</v>
      </c>
      <c r="J155" s="95">
        <v>0</v>
      </c>
      <c r="K155" s="98">
        <f>I155+J155</f>
        <v>1280651</v>
      </c>
    </row>
    <row r="156" spans="1:11" ht="12.75">
      <c r="A156" s="89"/>
      <c r="B156" s="90"/>
      <c r="C156" s="66"/>
      <c r="D156" s="60" t="s">
        <v>53</v>
      </c>
      <c r="E156" s="147"/>
      <c r="F156" s="94">
        <v>268100</v>
      </c>
      <c r="G156" s="95">
        <v>0</v>
      </c>
      <c r="H156" s="96">
        <v>0</v>
      </c>
      <c r="I156" s="94">
        <v>273100</v>
      </c>
      <c r="J156" s="95">
        <v>0</v>
      </c>
      <c r="K156" s="98">
        <f>I156+J156</f>
        <v>273100</v>
      </c>
    </row>
    <row r="157" spans="1:11" ht="12.75">
      <c r="A157" s="89"/>
      <c r="B157" s="66"/>
      <c r="C157" s="66"/>
      <c r="D157" s="60" t="s">
        <v>47</v>
      </c>
      <c r="E157" s="147"/>
      <c r="F157" s="94">
        <v>294225</v>
      </c>
      <c r="G157" s="95">
        <v>0</v>
      </c>
      <c r="H157" s="96">
        <v>0</v>
      </c>
      <c r="I157" s="94">
        <v>300950</v>
      </c>
      <c r="J157" s="95">
        <v>20000</v>
      </c>
      <c r="K157" s="98">
        <f>I157+J157</f>
        <v>320950</v>
      </c>
    </row>
    <row r="158" spans="1:11" ht="12.75">
      <c r="A158" s="89"/>
      <c r="B158" s="66"/>
      <c r="C158" s="66"/>
      <c r="D158" s="60"/>
      <c r="E158" s="136"/>
      <c r="F158" s="94"/>
      <c r="G158" s="95"/>
      <c r="H158" s="96"/>
      <c r="I158" s="94"/>
      <c r="J158" s="95"/>
      <c r="K158" s="98"/>
    </row>
    <row r="159" spans="1:11" ht="15.75">
      <c r="A159" s="89"/>
      <c r="B159" s="66"/>
      <c r="C159" s="66"/>
      <c r="D159" s="148" t="s">
        <v>162</v>
      </c>
      <c r="E159" s="136"/>
      <c r="F159" s="94"/>
      <c r="G159" s="95"/>
      <c r="H159" s="96"/>
      <c r="I159" s="149">
        <f>I160+I161</f>
        <v>384500</v>
      </c>
      <c r="J159" s="149">
        <f>J160+J161</f>
        <v>46500</v>
      </c>
      <c r="K159" s="150">
        <f>K160+K161</f>
        <v>431000</v>
      </c>
    </row>
    <row r="160" spans="1:11" ht="12.75">
      <c r="A160" s="89"/>
      <c r="B160" s="66"/>
      <c r="C160" s="66"/>
      <c r="D160" s="49" t="s">
        <v>163</v>
      </c>
      <c r="E160" s="136"/>
      <c r="F160" s="94"/>
      <c r="G160" s="95"/>
      <c r="H160" s="96"/>
      <c r="I160" s="94">
        <v>310500</v>
      </c>
      <c r="J160" s="95">
        <v>46500</v>
      </c>
      <c r="K160" s="98">
        <f>I160+J160</f>
        <v>357000</v>
      </c>
    </row>
    <row r="161" spans="1:11" ht="12.75">
      <c r="A161" s="89"/>
      <c r="B161" s="66"/>
      <c r="C161" s="66"/>
      <c r="D161" s="49" t="s">
        <v>53</v>
      </c>
      <c r="E161" s="136"/>
      <c r="F161" s="94"/>
      <c r="G161" s="95"/>
      <c r="H161" s="96"/>
      <c r="I161" s="94">
        <v>74000</v>
      </c>
      <c r="J161" s="95">
        <v>0</v>
      </c>
      <c r="K161" s="98">
        <f>I161+J161</f>
        <v>74000</v>
      </c>
    </row>
    <row r="162" spans="1:11" ht="12.75">
      <c r="A162" s="89"/>
      <c r="B162" s="66"/>
      <c r="C162" s="66"/>
      <c r="D162" s="60"/>
      <c r="E162" s="136"/>
      <c r="F162" s="94"/>
      <c r="G162" s="95"/>
      <c r="H162" s="96"/>
      <c r="I162" s="94"/>
      <c r="J162" s="95"/>
      <c r="K162" s="98"/>
    </row>
    <row r="163" spans="1:11" ht="12.75" hidden="1">
      <c r="A163" s="89"/>
      <c r="B163" s="40" t="s">
        <v>164</v>
      </c>
      <c r="C163" s="42"/>
      <c r="D163" s="42" t="s">
        <v>165</v>
      </c>
      <c r="E163" s="43"/>
      <c r="F163" s="94"/>
      <c r="G163" s="95"/>
      <c r="H163" s="96"/>
      <c r="I163" s="118">
        <f>I164+I165</f>
        <v>220400</v>
      </c>
      <c r="J163" s="118">
        <f>J164+J165</f>
        <v>0</v>
      </c>
      <c r="K163" s="119">
        <f>K164+K165</f>
        <v>220400</v>
      </c>
    </row>
    <row r="164" spans="1:11" ht="12.75" hidden="1">
      <c r="A164" s="89"/>
      <c r="B164" s="40"/>
      <c r="C164" s="42"/>
      <c r="D164" s="66" t="s">
        <v>166</v>
      </c>
      <c r="E164" s="93"/>
      <c r="F164" s="42"/>
      <c r="G164" s="41"/>
      <c r="H164" s="93"/>
      <c r="I164" s="66">
        <v>8700</v>
      </c>
      <c r="J164" s="74">
        <v>0</v>
      </c>
      <c r="K164" s="87">
        <f>I164+J164</f>
        <v>8700</v>
      </c>
    </row>
    <row r="165" spans="1:11" ht="12.75" hidden="1">
      <c r="A165" s="89"/>
      <c r="B165" s="90"/>
      <c r="C165" s="66"/>
      <c r="D165" s="60" t="s">
        <v>47</v>
      </c>
      <c r="E165" s="43"/>
      <c r="F165" s="60">
        <v>53000</v>
      </c>
      <c r="G165" s="61">
        <v>0</v>
      </c>
      <c r="H165" s="43">
        <v>0</v>
      </c>
      <c r="I165" s="60">
        <v>211700</v>
      </c>
      <c r="J165" s="61">
        <v>0</v>
      </c>
      <c r="K165" s="87">
        <f>I165+J165</f>
        <v>211700</v>
      </c>
    </row>
    <row r="166" spans="1:11" ht="12.75" hidden="1">
      <c r="A166" s="151"/>
      <c r="B166" s="152"/>
      <c r="C166" s="153"/>
      <c r="D166" s="154" t="s">
        <v>167</v>
      </c>
      <c r="E166" s="155"/>
      <c r="F166" s="156">
        <v>133900</v>
      </c>
      <c r="G166" s="157">
        <v>0</v>
      </c>
      <c r="H166" s="155">
        <v>0</v>
      </c>
      <c r="I166" s="158">
        <f>I167+I168</f>
        <v>145700</v>
      </c>
      <c r="J166" s="158">
        <f>J167+J168</f>
        <v>0</v>
      </c>
      <c r="K166" s="159">
        <f>K167+K168</f>
        <v>145700</v>
      </c>
    </row>
    <row r="167" spans="1:11" ht="12.75" hidden="1">
      <c r="A167" s="151"/>
      <c r="B167" s="152"/>
      <c r="C167" s="153"/>
      <c r="D167" s="160" t="s">
        <v>166</v>
      </c>
      <c r="E167" s="155"/>
      <c r="F167" s="156"/>
      <c r="G167" s="157"/>
      <c r="H167" s="155"/>
      <c r="I167" s="156">
        <v>3500</v>
      </c>
      <c r="J167" s="157">
        <v>0</v>
      </c>
      <c r="K167" s="161">
        <f>I167+J167</f>
        <v>3500</v>
      </c>
    </row>
    <row r="168" spans="1:11" ht="12.75" hidden="1">
      <c r="A168" s="151"/>
      <c r="B168" s="152"/>
      <c r="C168" s="153"/>
      <c r="D168" s="160" t="s">
        <v>23</v>
      </c>
      <c r="E168" s="155"/>
      <c r="F168" s="156"/>
      <c r="G168" s="157"/>
      <c r="H168" s="155"/>
      <c r="I168" s="156">
        <v>142200</v>
      </c>
      <c r="J168" s="157">
        <v>0</v>
      </c>
      <c r="K168" s="161">
        <f>I168+J168</f>
        <v>142200</v>
      </c>
    </row>
    <row r="169" spans="1:11" ht="12.75" hidden="1">
      <c r="A169" s="39"/>
      <c r="B169" s="40" t="s">
        <v>168</v>
      </c>
      <c r="C169" s="42"/>
      <c r="D169" s="42" t="s">
        <v>169</v>
      </c>
      <c r="E169" s="93"/>
      <c r="F169" s="42">
        <f>F170+F178</f>
        <v>309856</v>
      </c>
      <c r="G169" s="41">
        <v>0</v>
      </c>
      <c r="H169" s="93">
        <v>0</v>
      </c>
      <c r="I169" s="42">
        <f>I170</f>
        <v>1132766</v>
      </c>
      <c r="J169" s="42">
        <f>J170</f>
        <v>0</v>
      </c>
      <c r="K169" s="81">
        <f>K170</f>
        <v>1132766</v>
      </c>
    </row>
    <row r="170" spans="1:11" ht="12.75" hidden="1">
      <c r="A170" s="39"/>
      <c r="B170" s="92"/>
      <c r="C170" s="42"/>
      <c r="D170" s="66" t="s">
        <v>170</v>
      </c>
      <c r="E170" s="136"/>
      <c r="F170" s="66">
        <f>SUM(F171:F176)</f>
        <v>291856</v>
      </c>
      <c r="G170" s="74">
        <v>0</v>
      </c>
      <c r="H170" s="136">
        <v>0</v>
      </c>
      <c r="I170" s="66">
        <f>I171+I172+I174+I176+I177+I178</f>
        <v>1132766</v>
      </c>
      <c r="J170" s="66">
        <f>J171+J172+J174+J176+J177+J178</f>
        <v>0</v>
      </c>
      <c r="K170" s="87">
        <f>K171+K172+K174+K176+K177+K178</f>
        <v>1132766</v>
      </c>
    </row>
    <row r="171" spans="1:11" ht="12.75" hidden="1">
      <c r="A171" s="64"/>
      <c r="B171" s="66"/>
      <c r="C171" s="66"/>
      <c r="D171" s="60" t="s">
        <v>171</v>
      </c>
      <c r="E171" s="43"/>
      <c r="F171" s="60">
        <v>240000</v>
      </c>
      <c r="G171" s="61">
        <v>0</v>
      </c>
      <c r="H171" s="43">
        <v>0</v>
      </c>
      <c r="I171" s="60">
        <v>250000</v>
      </c>
      <c r="J171" s="61">
        <v>0</v>
      </c>
      <c r="K171" s="112">
        <f>I171+J171</f>
        <v>250000</v>
      </c>
    </row>
    <row r="172" spans="1:11" ht="12.75" hidden="1">
      <c r="A172" s="89"/>
      <c r="B172" s="66"/>
      <c r="C172" s="66"/>
      <c r="D172" s="60" t="s">
        <v>172</v>
      </c>
      <c r="E172" s="43"/>
      <c r="F172" s="60">
        <v>0</v>
      </c>
      <c r="G172" s="61">
        <v>90210</v>
      </c>
      <c r="H172" s="43">
        <v>0</v>
      </c>
      <c r="I172" s="60">
        <v>90210</v>
      </c>
      <c r="J172" s="61">
        <v>0</v>
      </c>
      <c r="K172" s="112">
        <f>I172+J172</f>
        <v>90210</v>
      </c>
    </row>
    <row r="173" spans="1:11" ht="12.75" hidden="1">
      <c r="A173" s="89"/>
      <c r="B173" s="66"/>
      <c r="C173" s="66"/>
      <c r="D173" s="49" t="s">
        <v>173</v>
      </c>
      <c r="E173" s="43"/>
      <c r="F173" s="60"/>
      <c r="G173" s="61"/>
      <c r="H173" s="43"/>
      <c r="I173" s="60"/>
      <c r="J173" s="61"/>
      <c r="K173" s="112"/>
    </row>
    <row r="174" spans="1:11" ht="12.75" customHeight="1" hidden="1">
      <c r="A174" s="39"/>
      <c r="B174" s="66"/>
      <c r="C174" s="66"/>
      <c r="D174" s="49" t="s">
        <v>174</v>
      </c>
      <c r="E174" s="43"/>
      <c r="F174" s="60">
        <v>15000</v>
      </c>
      <c r="G174" s="61">
        <v>0</v>
      </c>
      <c r="H174" s="43">
        <v>0</v>
      </c>
      <c r="I174" s="60">
        <v>30000</v>
      </c>
      <c r="J174" s="61">
        <v>0</v>
      </c>
      <c r="K174" s="112">
        <f>I174+J174</f>
        <v>30000</v>
      </c>
    </row>
    <row r="175" spans="1:11" ht="12.75" customHeight="1" hidden="1">
      <c r="A175" s="39"/>
      <c r="B175" s="66"/>
      <c r="C175" s="66"/>
      <c r="D175" s="49"/>
      <c r="E175" s="43"/>
      <c r="F175" s="60"/>
      <c r="G175" s="61"/>
      <c r="H175" s="43"/>
      <c r="I175" s="60"/>
      <c r="J175" s="61"/>
      <c r="K175" s="112"/>
    </row>
    <row r="176" spans="1:11" ht="12.75" hidden="1">
      <c r="A176" s="39"/>
      <c r="B176" s="66"/>
      <c r="C176" s="66"/>
      <c r="D176" s="49" t="s">
        <v>175</v>
      </c>
      <c r="E176" s="162"/>
      <c r="F176" s="62">
        <v>36856</v>
      </c>
      <c r="G176" s="163">
        <v>0</v>
      </c>
      <c r="H176" s="162">
        <v>5200</v>
      </c>
      <c r="I176" s="60">
        <v>403000</v>
      </c>
      <c r="J176" s="61">
        <v>0</v>
      </c>
      <c r="K176" s="112">
        <f>I176+J176</f>
        <v>403000</v>
      </c>
    </row>
    <row r="177" spans="1:11" ht="12.75" hidden="1">
      <c r="A177" s="39"/>
      <c r="B177" s="66"/>
      <c r="C177" s="66"/>
      <c r="D177" s="49" t="s">
        <v>176</v>
      </c>
      <c r="E177" s="43"/>
      <c r="F177" s="60"/>
      <c r="G177" s="61"/>
      <c r="H177" s="43"/>
      <c r="I177" s="60">
        <v>102900</v>
      </c>
      <c r="J177" s="61">
        <v>0</v>
      </c>
      <c r="K177" s="112">
        <f>I177+J177</f>
        <v>102900</v>
      </c>
    </row>
    <row r="178" spans="1:11" ht="12.75" customHeight="1" hidden="1">
      <c r="A178" s="89"/>
      <c r="B178" s="66"/>
      <c r="C178" s="66"/>
      <c r="D178" s="49" t="s">
        <v>177</v>
      </c>
      <c r="E178" s="43"/>
      <c r="F178" s="60">
        <v>18000</v>
      </c>
      <c r="G178" s="61">
        <v>0</v>
      </c>
      <c r="H178" s="43">
        <v>0</v>
      </c>
      <c r="I178" s="60">
        <v>256656</v>
      </c>
      <c r="J178" s="61">
        <v>0</v>
      </c>
      <c r="K178" s="112">
        <f>I178+J178</f>
        <v>256656</v>
      </c>
    </row>
    <row r="179" spans="1:11" ht="12.75" hidden="1">
      <c r="A179" s="164">
        <v>853</v>
      </c>
      <c r="B179" s="165" t="s">
        <v>178</v>
      </c>
      <c r="C179" s="165"/>
      <c r="D179" s="165"/>
      <c r="E179" s="165"/>
      <c r="F179" s="166">
        <v>37520</v>
      </c>
      <c r="G179" s="167">
        <v>37520</v>
      </c>
      <c r="H179" s="168">
        <v>0</v>
      </c>
      <c r="I179" s="166">
        <v>75040</v>
      </c>
      <c r="J179" s="169"/>
      <c r="K179" s="170"/>
    </row>
    <row r="180" spans="1:11" ht="12.75" hidden="1">
      <c r="A180" s="89"/>
      <c r="B180" s="171">
        <v>85395</v>
      </c>
      <c r="C180" s="172"/>
      <c r="D180" s="69" t="s">
        <v>27</v>
      </c>
      <c r="E180" s="53"/>
      <c r="F180" s="143">
        <v>37520</v>
      </c>
      <c r="G180" s="120">
        <v>37520</v>
      </c>
      <c r="H180" s="144">
        <v>0</v>
      </c>
      <c r="I180" s="143">
        <v>75040</v>
      </c>
      <c r="J180" s="120"/>
      <c r="K180" s="173"/>
    </row>
    <row r="181" spans="1:11" ht="12.75" hidden="1">
      <c r="A181" s="89"/>
      <c r="B181" s="66"/>
      <c r="C181" s="66"/>
      <c r="D181" s="60" t="s">
        <v>179</v>
      </c>
      <c r="E181" s="174"/>
      <c r="F181" s="60"/>
      <c r="G181" s="61"/>
      <c r="H181" s="43"/>
      <c r="I181" s="60"/>
      <c r="J181" s="61"/>
      <c r="K181" s="112"/>
    </row>
    <row r="182" spans="1:11" ht="12.75" hidden="1">
      <c r="A182" s="164" t="s">
        <v>180</v>
      </c>
      <c r="B182" s="165" t="s">
        <v>181</v>
      </c>
      <c r="C182" s="165"/>
      <c r="D182" s="165"/>
      <c r="E182" s="165"/>
      <c r="F182" s="166">
        <v>0</v>
      </c>
      <c r="G182" s="167">
        <v>0</v>
      </c>
      <c r="H182" s="168">
        <v>0</v>
      </c>
      <c r="I182" s="166">
        <v>101585</v>
      </c>
      <c r="J182" s="169"/>
      <c r="K182" s="170"/>
    </row>
    <row r="183" spans="1:11" ht="12.75" hidden="1">
      <c r="A183" s="89"/>
      <c r="B183" s="40" t="s">
        <v>182</v>
      </c>
      <c r="C183" s="42"/>
      <c r="D183" s="69" t="s">
        <v>183</v>
      </c>
      <c r="E183" s="43"/>
      <c r="F183" s="42"/>
      <c r="G183" s="41"/>
      <c r="H183" s="93"/>
      <c r="I183" s="42">
        <v>101585</v>
      </c>
      <c r="J183" s="41"/>
      <c r="K183" s="81"/>
    </row>
    <row r="184" spans="1:11" ht="12.75" hidden="1">
      <c r="A184" s="33">
        <v>854</v>
      </c>
      <c r="B184" s="34" t="s">
        <v>181</v>
      </c>
      <c r="C184" s="34"/>
      <c r="D184" s="34"/>
      <c r="E184" s="175"/>
      <c r="F184" s="37"/>
      <c r="G184" s="35"/>
      <c r="H184" s="36"/>
      <c r="I184" s="37">
        <f>I185</f>
        <v>24612</v>
      </c>
      <c r="J184" s="37">
        <f>J185</f>
        <v>0</v>
      </c>
      <c r="K184" s="38">
        <f>K185</f>
        <v>24612</v>
      </c>
    </row>
    <row r="185" spans="1:11" ht="12.75" hidden="1">
      <c r="A185" s="89"/>
      <c r="B185" s="88">
        <v>85415</v>
      </c>
      <c r="C185" s="42"/>
      <c r="D185" s="42" t="s">
        <v>183</v>
      </c>
      <c r="E185" s="43"/>
      <c r="F185" s="42"/>
      <c r="G185" s="41"/>
      <c r="H185" s="93"/>
      <c r="I185" s="42">
        <v>24612</v>
      </c>
      <c r="J185" s="41">
        <v>0</v>
      </c>
      <c r="K185" s="81">
        <f>I185+J185</f>
        <v>24612</v>
      </c>
    </row>
    <row r="186" spans="1:11" ht="12.75" hidden="1">
      <c r="A186" s="89"/>
      <c r="B186" s="40"/>
      <c r="C186" s="42"/>
      <c r="D186" s="69"/>
      <c r="E186" s="43"/>
      <c r="F186" s="42"/>
      <c r="G186" s="41"/>
      <c r="H186" s="93"/>
      <c r="I186" s="42"/>
      <c r="J186" s="41"/>
      <c r="K186" s="81"/>
    </row>
    <row r="187" spans="1:11" ht="12.75">
      <c r="A187" s="58" t="s">
        <v>184</v>
      </c>
      <c r="B187" s="34" t="s">
        <v>185</v>
      </c>
      <c r="C187" s="34"/>
      <c r="D187" s="34"/>
      <c r="E187" s="34"/>
      <c r="F187" s="37" t="e">
        <f>F189+F191+F192+F196+F199+F203</f>
        <v>#REF!</v>
      </c>
      <c r="G187" s="35">
        <v>5700</v>
      </c>
      <c r="H187" s="176">
        <v>13400</v>
      </c>
      <c r="I187" s="37">
        <f>I188+I190+I192+I194+I196+I199+I203</f>
        <v>9811874</v>
      </c>
      <c r="J187" s="37">
        <f>J188+J190+J192+J194+J196+J199+J203</f>
        <v>631000</v>
      </c>
      <c r="K187" s="38">
        <f>K188+K190+K192+K194+K196+K199+K203</f>
        <v>10442874</v>
      </c>
    </row>
    <row r="188" spans="1:11" ht="12.75">
      <c r="A188" s="39"/>
      <c r="B188" s="88" t="s">
        <v>186</v>
      </c>
      <c r="C188" s="42"/>
      <c r="D188" s="42" t="s">
        <v>187</v>
      </c>
      <c r="E188" s="93"/>
      <c r="F188" s="42"/>
      <c r="G188" s="41"/>
      <c r="H188" s="42"/>
      <c r="I188" s="42">
        <f>I189</f>
        <v>4685000</v>
      </c>
      <c r="J188" s="42">
        <f>J189</f>
        <v>506000</v>
      </c>
      <c r="K188" s="81">
        <f>K189</f>
        <v>5191000</v>
      </c>
    </row>
    <row r="189" spans="1:11" ht="12.75">
      <c r="A189" s="64"/>
      <c r="B189" s="88"/>
      <c r="C189" s="42"/>
      <c r="D189" s="54" t="s">
        <v>188</v>
      </c>
      <c r="E189" s="93"/>
      <c r="F189" s="47">
        <v>2410000</v>
      </c>
      <c r="G189" s="139">
        <v>0</v>
      </c>
      <c r="H189" s="47">
        <v>0</v>
      </c>
      <c r="I189" s="82">
        <v>4685000</v>
      </c>
      <c r="J189" s="83">
        <v>506000</v>
      </c>
      <c r="K189" s="84">
        <f>I189+J189</f>
        <v>5191000</v>
      </c>
    </row>
    <row r="190" spans="1:11" ht="12.75">
      <c r="A190" s="39"/>
      <c r="B190" s="88" t="s">
        <v>189</v>
      </c>
      <c r="C190" s="42"/>
      <c r="D190" s="42" t="s">
        <v>190</v>
      </c>
      <c r="E190" s="93"/>
      <c r="F190" s="42"/>
      <c r="G190" s="41"/>
      <c r="H190" s="42"/>
      <c r="I190" s="42">
        <f>I191</f>
        <v>2110811</v>
      </c>
      <c r="J190" s="42">
        <f>J191</f>
        <v>25000</v>
      </c>
      <c r="K190" s="81">
        <f>K191</f>
        <v>2135811</v>
      </c>
    </row>
    <row r="191" spans="1:11" ht="12.75">
      <c r="A191" s="39"/>
      <c r="B191" s="88"/>
      <c r="C191" s="42"/>
      <c r="D191" s="54" t="s">
        <v>191</v>
      </c>
      <c r="E191" s="93"/>
      <c r="F191" s="47">
        <v>1695000</v>
      </c>
      <c r="G191" s="139">
        <v>0</v>
      </c>
      <c r="H191" s="47">
        <v>0</v>
      </c>
      <c r="I191" s="82">
        <v>2110811</v>
      </c>
      <c r="J191" s="83">
        <v>25000</v>
      </c>
      <c r="K191" s="84">
        <f>I191+J191</f>
        <v>2135811</v>
      </c>
    </row>
    <row r="192" spans="1:11" ht="12.75" hidden="1">
      <c r="A192" s="39"/>
      <c r="B192" s="88" t="s">
        <v>192</v>
      </c>
      <c r="C192" s="42"/>
      <c r="D192" s="42" t="s">
        <v>193</v>
      </c>
      <c r="E192" s="93"/>
      <c r="F192" s="47">
        <v>319000</v>
      </c>
      <c r="G192" s="139">
        <v>0</v>
      </c>
      <c r="H192" s="47">
        <v>0</v>
      </c>
      <c r="I192" s="47">
        <f>I193</f>
        <v>324000</v>
      </c>
      <c r="J192" s="47">
        <f>J193</f>
        <v>0</v>
      </c>
      <c r="K192" s="48">
        <f>K193</f>
        <v>324000</v>
      </c>
    </row>
    <row r="193" spans="1:11" ht="12.75" hidden="1">
      <c r="A193" s="39"/>
      <c r="B193" s="88"/>
      <c r="C193" s="66"/>
      <c r="D193" s="54" t="s">
        <v>47</v>
      </c>
      <c r="E193" s="136"/>
      <c r="F193" s="50"/>
      <c r="G193" s="51"/>
      <c r="H193" s="50"/>
      <c r="I193" s="50">
        <v>324000</v>
      </c>
      <c r="J193" s="51">
        <v>0</v>
      </c>
      <c r="K193" s="52">
        <f>I193+J193</f>
        <v>324000</v>
      </c>
    </row>
    <row r="194" spans="1:13" ht="12.75" hidden="1">
      <c r="A194" s="39"/>
      <c r="B194" s="88">
        <v>90004</v>
      </c>
      <c r="C194" s="66"/>
      <c r="D194" s="141" t="s">
        <v>194</v>
      </c>
      <c r="E194" s="136"/>
      <c r="F194" s="50"/>
      <c r="G194" s="51"/>
      <c r="H194" s="50"/>
      <c r="I194" s="47">
        <f>I195</f>
        <v>354000</v>
      </c>
      <c r="J194" s="47">
        <f>J195</f>
        <v>0</v>
      </c>
      <c r="K194" s="48">
        <f>K195</f>
        <v>354000</v>
      </c>
      <c r="M194" s="1" t="s">
        <v>72</v>
      </c>
    </row>
    <row r="195" spans="1:11" ht="12.75" hidden="1">
      <c r="A195" s="39"/>
      <c r="B195" s="88"/>
      <c r="C195" s="66"/>
      <c r="D195" s="54" t="s">
        <v>47</v>
      </c>
      <c r="E195" s="136"/>
      <c r="F195" s="50"/>
      <c r="G195" s="51"/>
      <c r="H195" s="50"/>
      <c r="I195" s="50">
        <v>354000</v>
      </c>
      <c r="J195" s="51">
        <v>0</v>
      </c>
      <c r="K195" s="52">
        <f>I195+J195</f>
        <v>354000</v>
      </c>
    </row>
    <row r="196" spans="1:11" ht="12.75" hidden="1">
      <c r="A196" s="39"/>
      <c r="B196" s="88" t="s">
        <v>195</v>
      </c>
      <c r="C196" s="42"/>
      <c r="D196" s="42" t="s">
        <v>196</v>
      </c>
      <c r="E196" s="43"/>
      <c r="F196" s="42">
        <f>SUM(F197:F198)</f>
        <v>40500</v>
      </c>
      <c r="G196" s="41">
        <v>5700</v>
      </c>
      <c r="H196" s="42">
        <v>0</v>
      </c>
      <c r="I196" s="42">
        <f>I197+I198</f>
        <v>67320</v>
      </c>
      <c r="J196" s="42">
        <f>J197+J198</f>
        <v>0</v>
      </c>
      <c r="K196" s="81">
        <f>K197+K198</f>
        <v>67320</v>
      </c>
    </row>
    <row r="197" spans="1:11" ht="12.75" hidden="1">
      <c r="A197" s="39"/>
      <c r="B197" s="88"/>
      <c r="C197" s="42"/>
      <c r="D197" s="60" t="s">
        <v>53</v>
      </c>
      <c r="E197" s="43"/>
      <c r="F197" s="94">
        <v>3660</v>
      </c>
      <c r="G197" s="95">
        <v>0</v>
      </c>
      <c r="H197" s="94">
        <v>0</v>
      </c>
      <c r="I197" s="94">
        <v>2000</v>
      </c>
      <c r="J197" s="95">
        <v>0</v>
      </c>
      <c r="K197" s="98">
        <f>I197+J197</f>
        <v>2000</v>
      </c>
    </row>
    <row r="198" spans="1:11" ht="12.75" hidden="1">
      <c r="A198" s="64"/>
      <c r="B198" s="88"/>
      <c r="C198" s="42"/>
      <c r="D198" s="60" t="s">
        <v>47</v>
      </c>
      <c r="E198" s="43"/>
      <c r="F198" s="94">
        <v>36840</v>
      </c>
      <c r="G198" s="95">
        <v>5700</v>
      </c>
      <c r="H198" s="94">
        <v>0</v>
      </c>
      <c r="I198" s="94">
        <v>65320</v>
      </c>
      <c r="J198" s="95">
        <v>0</v>
      </c>
      <c r="K198" s="98">
        <f>I198+J198</f>
        <v>65320</v>
      </c>
    </row>
    <row r="199" spans="1:11" ht="12.75">
      <c r="A199" s="39"/>
      <c r="B199" s="88" t="s">
        <v>197</v>
      </c>
      <c r="C199" s="42"/>
      <c r="D199" s="42" t="s">
        <v>198</v>
      </c>
      <c r="E199" s="93"/>
      <c r="F199" s="42">
        <f>SUM(F201:F202)</f>
        <v>1406119.86</v>
      </c>
      <c r="G199" s="41">
        <v>0</v>
      </c>
      <c r="H199" s="42">
        <v>0</v>
      </c>
      <c r="I199" s="42">
        <f>I200+I202</f>
        <v>1708270</v>
      </c>
      <c r="J199" s="42">
        <f>J200+J202</f>
        <v>50000</v>
      </c>
      <c r="K199" s="81">
        <f>K200+K202</f>
        <v>1758270</v>
      </c>
    </row>
    <row r="200" spans="1:11" ht="12.75">
      <c r="A200" s="39"/>
      <c r="B200" s="88"/>
      <c r="C200" s="42"/>
      <c r="D200" s="66" t="s">
        <v>199</v>
      </c>
      <c r="E200" s="93"/>
      <c r="F200" s="42"/>
      <c r="G200" s="41"/>
      <c r="H200" s="42"/>
      <c r="I200" s="66">
        <f>I201</f>
        <v>1102770</v>
      </c>
      <c r="J200" s="66">
        <f>J201</f>
        <v>50000</v>
      </c>
      <c r="K200" s="87">
        <f>K201</f>
        <v>1152770</v>
      </c>
    </row>
    <row r="201" spans="1:11" ht="12.75">
      <c r="A201" s="39"/>
      <c r="B201" s="177"/>
      <c r="C201" s="66"/>
      <c r="D201" s="49" t="s">
        <v>200</v>
      </c>
      <c r="E201" s="43"/>
      <c r="F201" s="94">
        <v>1076619.86</v>
      </c>
      <c r="G201" s="95">
        <v>0</v>
      </c>
      <c r="H201" s="94">
        <v>0</v>
      </c>
      <c r="I201" s="94">
        <v>1102770</v>
      </c>
      <c r="J201" s="79">
        <v>50000</v>
      </c>
      <c r="K201" s="98">
        <f>I201+J201</f>
        <v>1152770</v>
      </c>
    </row>
    <row r="202" spans="1:11" ht="12.75">
      <c r="A202" s="39"/>
      <c r="B202" s="177"/>
      <c r="C202" s="66"/>
      <c r="D202" s="54" t="s">
        <v>34</v>
      </c>
      <c r="E202" s="43"/>
      <c r="F202" s="94">
        <v>329500</v>
      </c>
      <c r="G202" s="95">
        <v>0</v>
      </c>
      <c r="H202" s="94">
        <v>0</v>
      </c>
      <c r="I202" s="71">
        <v>605500</v>
      </c>
      <c r="J202" s="72">
        <v>0</v>
      </c>
      <c r="K202" s="73">
        <f>I202+J202</f>
        <v>605500</v>
      </c>
    </row>
    <row r="203" spans="1:11" ht="12.75">
      <c r="A203" s="64"/>
      <c r="B203" s="88" t="s">
        <v>201</v>
      </c>
      <c r="C203" s="42"/>
      <c r="D203" s="42" t="s">
        <v>169</v>
      </c>
      <c r="E203" s="93"/>
      <c r="F203" s="42" t="e">
        <f>F204</f>
        <v>#REF!</v>
      </c>
      <c r="G203" s="41">
        <v>0</v>
      </c>
      <c r="H203" s="42">
        <v>0</v>
      </c>
      <c r="I203" s="42">
        <f>I204</f>
        <v>562473</v>
      </c>
      <c r="J203" s="42">
        <f>J204</f>
        <v>50000</v>
      </c>
      <c r="K203" s="81">
        <f>K204</f>
        <v>612473</v>
      </c>
    </row>
    <row r="204" spans="1:11" ht="12.75">
      <c r="A204" s="64"/>
      <c r="B204" s="90"/>
      <c r="C204" s="66"/>
      <c r="D204" s="66" t="s">
        <v>35</v>
      </c>
      <c r="E204" s="136"/>
      <c r="F204" s="50" t="e">
        <f>F205+F206+F207+#REF!+#REF!</f>
        <v>#REF!</v>
      </c>
      <c r="G204" s="51">
        <v>0</v>
      </c>
      <c r="H204" s="50">
        <v>0</v>
      </c>
      <c r="I204" s="50">
        <f>I205+I206+I207</f>
        <v>562473</v>
      </c>
      <c r="J204" s="50">
        <f>J205+J206+J207</f>
        <v>50000</v>
      </c>
      <c r="K204" s="52">
        <f>K205+K206+K207</f>
        <v>612473</v>
      </c>
    </row>
    <row r="205" spans="1:11" ht="12.75">
      <c r="A205" s="64"/>
      <c r="B205" s="90"/>
      <c r="C205" s="66"/>
      <c r="D205" s="60" t="s">
        <v>202</v>
      </c>
      <c r="E205" s="43"/>
      <c r="F205" s="94">
        <v>40000</v>
      </c>
      <c r="G205" s="95">
        <v>0</v>
      </c>
      <c r="H205" s="94">
        <v>0</v>
      </c>
      <c r="I205" s="94">
        <v>34700</v>
      </c>
      <c r="J205" s="95">
        <v>0</v>
      </c>
      <c r="K205" s="98">
        <f>I205+J205</f>
        <v>34700</v>
      </c>
    </row>
    <row r="206" spans="1:11" ht="12.75">
      <c r="A206" s="64"/>
      <c r="B206" s="90"/>
      <c r="C206" s="66"/>
      <c r="D206" s="60" t="s">
        <v>203</v>
      </c>
      <c r="E206" s="43"/>
      <c r="F206" s="94">
        <v>51500</v>
      </c>
      <c r="G206" s="95">
        <v>0</v>
      </c>
      <c r="H206" s="94">
        <v>0</v>
      </c>
      <c r="I206" s="94">
        <v>6500</v>
      </c>
      <c r="J206" s="95">
        <v>0</v>
      </c>
      <c r="K206" s="98">
        <f>I206+J206</f>
        <v>6500</v>
      </c>
    </row>
    <row r="207" spans="1:11" ht="12.75">
      <c r="A207" s="64"/>
      <c r="B207" s="90"/>
      <c r="C207" s="66"/>
      <c r="D207" s="60" t="s">
        <v>60</v>
      </c>
      <c r="E207" s="43"/>
      <c r="F207" s="94">
        <v>103000</v>
      </c>
      <c r="G207" s="95">
        <v>0</v>
      </c>
      <c r="H207" s="94">
        <v>13400</v>
      </c>
      <c r="I207" s="94">
        <v>521273</v>
      </c>
      <c r="J207" s="79">
        <v>50000</v>
      </c>
      <c r="K207" s="98">
        <f>I207+J207</f>
        <v>571273</v>
      </c>
    </row>
    <row r="208" spans="1:13" ht="12.75">
      <c r="A208" s="58" t="s">
        <v>204</v>
      </c>
      <c r="B208" s="34" t="s">
        <v>205</v>
      </c>
      <c r="C208" s="34"/>
      <c r="D208" s="34"/>
      <c r="E208" s="34"/>
      <c r="F208" s="37" t="e">
        <f>F209+F214+F216+F218</f>
        <v>#REF!</v>
      </c>
      <c r="G208" s="35">
        <v>0</v>
      </c>
      <c r="H208" s="133">
        <v>0</v>
      </c>
      <c r="I208" s="37">
        <f>I209+I214+I216+I218</f>
        <v>1486162</v>
      </c>
      <c r="J208" s="37">
        <f>J209+J214+J216+J218</f>
        <v>80000</v>
      </c>
      <c r="K208" s="38">
        <f>K209+K214+K216+K218</f>
        <v>1566162</v>
      </c>
      <c r="M208" s="1" t="s">
        <v>72</v>
      </c>
    </row>
    <row r="209" spans="1:11" ht="12.75">
      <c r="A209" s="64"/>
      <c r="B209" s="40" t="s">
        <v>206</v>
      </c>
      <c r="C209" s="42"/>
      <c r="D209" s="42" t="s">
        <v>207</v>
      </c>
      <c r="E209" s="93"/>
      <c r="F209" s="42">
        <f>SUM(F211:F212)</f>
        <v>669248</v>
      </c>
      <c r="G209" s="41">
        <v>0</v>
      </c>
      <c r="H209" s="93">
        <v>0</v>
      </c>
      <c r="I209" s="42">
        <f>I210+I213</f>
        <v>749804</v>
      </c>
      <c r="J209" s="42">
        <f>J210+J213</f>
        <v>30000</v>
      </c>
      <c r="K209" s="81">
        <f>K210+K213</f>
        <v>779804</v>
      </c>
    </row>
    <row r="210" spans="1:13" ht="12.75">
      <c r="A210" s="64"/>
      <c r="B210" s="40"/>
      <c r="C210" s="42"/>
      <c r="D210" s="66" t="s">
        <v>208</v>
      </c>
      <c r="E210" s="136"/>
      <c r="F210" s="66"/>
      <c r="G210" s="74"/>
      <c r="H210" s="136"/>
      <c r="I210" s="66">
        <f>I211+I212</f>
        <v>749804</v>
      </c>
      <c r="J210" s="74">
        <v>0</v>
      </c>
      <c r="K210" s="87">
        <f>I210+J210</f>
        <v>749804</v>
      </c>
      <c r="M210" s="1" t="s">
        <v>209</v>
      </c>
    </row>
    <row r="211" spans="1:11" ht="12.75">
      <c r="A211" s="89"/>
      <c r="B211" s="97"/>
      <c r="C211" s="66"/>
      <c r="D211" s="49" t="s">
        <v>210</v>
      </c>
      <c r="E211" s="43"/>
      <c r="F211" s="94">
        <v>632146</v>
      </c>
      <c r="G211" s="95">
        <v>0</v>
      </c>
      <c r="H211" s="96">
        <v>0</v>
      </c>
      <c r="I211" s="94">
        <v>632146</v>
      </c>
      <c r="J211" s="95">
        <v>0</v>
      </c>
      <c r="K211" s="87">
        <f>I211+J211</f>
        <v>632146</v>
      </c>
    </row>
    <row r="212" spans="1:11" ht="12.75">
      <c r="A212" s="64"/>
      <c r="B212" s="97"/>
      <c r="C212" s="66"/>
      <c r="D212" s="49" t="s">
        <v>23</v>
      </c>
      <c r="E212" s="43"/>
      <c r="F212" s="94">
        <v>37102</v>
      </c>
      <c r="G212" s="95">
        <v>0</v>
      </c>
      <c r="H212" s="96">
        <v>0</v>
      </c>
      <c r="I212" s="94">
        <v>117658</v>
      </c>
      <c r="J212" s="95">
        <v>0</v>
      </c>
      <c r="K212" s="87">
        <f>I212+J212</f>
        <v>117658</v>
      </c>
    </row>
    <row r="213" spans="1:11" ht="12.75">
      <c r="A213" s="64"/>
      <c r="B213" s="97"/>
      <c r="C213" s="66"/>
      <c r="D213" s="49" t="s">
        <v>34</v>
      </c>
      <c r="E213" s="43"/>
      <c r="F213" s="94"/>
      <c r="G213" s="95"/>
      <c r="H213" s="96"/>
      <c r="I213" s="71">
        <v>0</v>
      </c>
      <c r="J213" s="72">
        <v>30000</v>
      </c>
      <c r="K213" s="116">
        <f>I213+J213</f>
        <v>30000</v>
      </c>
    </row>
    <row r="214" spans="1:11" ht="12.75">
      <c r="A214" s="64"/>
      <c r="B214" s="40" t="s">
        <v>211</v>
      </c>
      <c r="C214" s="42"/>
      <c r="D214" s="42" t="s">
        <v>212</v>
      </c>
      <c r="E214" s="93"/>
      <c r="F214" s="47">
        <v>452516</v>
      </c>
      <c r="G214" s="139">
        <v>0</v>
      </c>
      <c r="H214" s="146">
        <v>0</v>
      </c>
      <c r="I214" s="47">
        <f>I215</f>
        <v>492205</v>
      </c>
      <c r="J214" s="47">
        <f>J215</f>
        <v>0</v>
      </c>
      <c r="K214" s="48">
        <f>K215</f>
        <v>492205</v>
      </c>
    </row>
    <row r="215" spans="1:11" ht="12.75">
      <c r="A215" s="64"/>
      <c r="B215" s="40"/>
      <c r="C215" s="42"/>
      <c r="D215" s="49" t="s">
        <v>210</v>
      </c>
      <c r="E215" s="174"/>
      <c r="F215" s="60"/>
      <c r="G215" s="61"/>
      <c r="H215" s="43"/>
      <c r="I215" s="60">
        <v>492205</v>
      </c>
      <c r="J215" s="61">
        <v>0</v>
      </c>
      <c r="K215" s="112">
        <f>I215+J215</f>
        <v>492205</v>
      </c>
    </row>
    <row r="216" spans="1:11" ht="12.75">
      <c r="A216" s="64"/>
      <c r="B216" s="40" t="s">
        <v>213</v>
      </c>
      <c r="C216" s="42"/>
      <c r="D216" s="42" t="s">
        <v>214</v>
      </c>
      <c r="E216" s="93"/>
      <c r="F216" s="47">
        <v>105844</v>
      </c>
      <c r="G216" s="139">
        <v>0</v>
      </c>
      <c r="H216" s="146">
        <v>0</v>
      </c>
      <c r="I216" s="47">
        <f>I217</f>
        <v>110120</v>
      </c>
      <c r="J216" s="47">
        <f>J217</f>
        <v>30000</v>
      </c>
      <c r="K216" s="48">
        <f>K217</f>
        <v>140120</v>
      </c>
    </row>
    <row r="217" spans="1:11" ht="12.75">
      <c r="A217" s="39"/>
      <c r="B217" s="40"/>
      <c r="C217" s="42"/>
      <c r="D217" s="49" t="s">
        <v>210</v>
      </c>
      <c r="E217" s="93"/>
      <c r="F217" s="66"/>
      <c r="G217" s="74"/>
      <c r="H217" s="136"/>
      <c r="I217" s="66">
        <v>110120</v>
      </c>
      <c r="J217" s="74">
        <v>30000</v>
      </c>
      <c r="K217" s="87">
        <f>I217+J217</f>
        <v>140120</v>
      </c>
    </row>
    <row r="218" spans="1:11" ht="12.75">
      <c r="A218" s="64"/>
      <c r="B218" s="40" t="s">
        <v>215</v>
      </c>
      <c r="C218" s="42"/>
      <c r="D218" s="42" t="s">
        <v>27</v>
      </c>
      <c r="E218" s="93"/>
      <c r="F218" s="42" t="e">
        <f>#REF!+#REF!</f>
        <v>#REF!</v>
      </c>
      <c r="G218" s="41">
        <v>0</v>
      </c>
      <c r="H218" s="93">
        <v>0</v>
      </c>
      <c r="I218" s="42">
        <f>I220+I221</f>
        <v>134033</v>
      </c>
      <c r="J218" s="42">
        <f>J220+J221</f>
        <v>20000</v>
      </c>
      <c r="K218" s="81">
        <f>K220+K221</f>
        <v>154033</v>
      </c>
    </row>
    <row r="219" spans="1:11" ht="12.75">
      <c r="A219" s="39"/>
      <c r="B219" s="90"/>
      <c r="C219" s="66"/>
      <c r="D219" s="60" t="s">
        <v>216</v>
      </c>
      <c r="E219" s="43"/>
      <c r="F219" s="94"/>
      <c r="G219" s="95"/>
      <c r="H219" s="96"/>
      <c r="I219" s="94"/>
      <c r="J219" s="95"/>
      <c r="K219" s="98"/>
    </row>
    <row r="220" spans="1:11" ht="12.75">
      <c r="A220" s="64"/>
      <c r="B220" s="90"/>
      <c r="C220" s="66"/>
      <c r="D220" s="60" t="s">
        <v>217</v>
      </c>
      <c r="E220" s="43"/>
      <c r="F220" s="94">
        <v>50000</v>
      </c>
      <c r="G220" s="95">
        <v>0</v>
      </c>
      <c r="H220" s="96">
        <v>0</v>
      </c>
      <c r="I220" s="94">
        <v>50750</v>
      </c>
      <c r="J220" s="95">
        <v>0</v>
      </c>
      <c r="K220" s="98">
        <f>I220+J220</f>
        <v>50750</v>
      </c>
    </row>
    <row r="221" spans="1:11" ht="12.75">
      <c r="A221" s="39"/>
      <c r="B221" s="66"/>
      <c r="C221" s="66"/>
      <c r="D221" s="49" t="s">
        <v>23</v>
      </c>
      <c r="E221" s="43"/>
      <c r="F221" s="94">
        <v>55000</v>
      </c>
      <c r="G221" s="95">
        <v>0</v>
      </c>
      <c r="H221" s="96">
        <v>0</v>
      </c>
      <c r="I221" s="94">
        <v>83283</v>
      </c>
      <c r="J221" s="95">
        <v>20000</v>
      </c>
      <c r="K221" s="98">
        <f>I221+J221</f>
        <v>103283</v>
      </c>
    </row>
    <row r="222" spans="1:11" ht="12.75">
      <c r="A222" s="58">
        <v>926</v>
      </c>
      <c r="B222" s="59" t="s">
        <v>218</v>
      </c>
      <c r="C222" s="59"/>
      <c r="D222" s="59"/>
      <c r="E222" s="59"/>
      <c r="F222" s="37" t="e">
        <f>F223+F229</f>
        <v>#REF!</v>
      </c>
      <c r="G222" s="35">
        <v>48720</v>
      </c>
      <c r="H222" s="36">
        <v>33620</v>
      </c>
      <c r="I222" s="37">
        <f>I223+I229</f>
        <v>2901347</v>
      </c>
      <c r="J222" s="37">
        <f>J223+J229</f>
        <v>60000</v>
      </c>
      <c r="K222" s="38">
        <f>K223+K229</f>
        <v>2961347</v>
      </c>
    </row>
    <row r="223" spans="1:11" ht="12.75">
      <c r="A223" s="64"/>
      <c r="B223" s="55" t="s">
        <v>219</v>
      </c>
      <c r="C223" s="42"/>
      <c r="D223" s="42" t="s">
        <v>220</v>
      </c>
      <c r="E223" s="93"/>
      <c r="F223" s="42" t="e">
        <f>F224+#REF!+F228</f>
        <v>#REF!</v>
      </c>
      <c r="G223" s="41">
        <v>0</v>
      </c>
      <c r="H223" s="93">
        <v>0</v>
      </c>
      <c r="I223" s="42">
        <f>I224+I228</f>
        <v>2507428</v>
      </c>
      <c r="J223" s="42">
        <f>J224+J228</f>
        <v>30000</v>
      </c>
      <c r="K223" s="81">
        <f>K224+K228</f>
        <v>2537428</v>
      </c>
    </row>
    <row r="224" spans="1:11" ht="12.75">
      <c r="A224" s="178"/>
      <c r="B224" s="114"/>
      <c r="C224" s="42"/>
      <c r="D224" s="66" t="s">
        <v>35</v>
      </c>
      <c r="E224" s="136"/>
      <c r="F224" s="66">
        <f>F225+F226+F227</f>
        <v>500000</v>
      </c>
      <c r="G224" s="74">
        <v>0</v>
      </c>
      <c r="H224" s="136">
        <v>0</v>
      </c>
      <c r="I224" s="66">
        <f>I225+I226+I227</f>
        <v>757542</v>
      </c>
      <c r="J224" s="66">
        <f>J225+J226+J227</f>
        <v>0</v>
      </c>
      <c r="K224" s="87">
        <f>K225+K226+K227</f>
        <v>757542</v>
      </c>
    </row>
    <row r="225" spans="1:11" ht="12.75">
      <c r="A225" s="64"/>
      <c r="B225" s="179"/>
      <c r="C225" s="66"/>
      <c r="D225" s="66" t="s">
        <v>221</v>
      </c>
      <c r="E225" s="136"/>
      <c r="F225" s="50">
        <v>236433</v>
      </c>
      <c r="G225" s="51">
        <v>0</v>
      </c>
      <c r="H225" s="68">
        <v>33620</v>
      </c>
      <c r="I225" s="50">
        <v>197452</v>
      </c>
      <c r="J225" s="51">
        <v>0</v>
      </c>
      <c r="K225" s="52">
        <f>I225+J225</f>
        <v>197452</v>
      </c>
    </row>
    <row r="226" spans="1:11" ht="12.75">
      <c r="A226" s="39"/>
      <c r="B226" s="179"/>
      <c r="C226" s="66"/>
      <c r="D226" s="66" t="s">
        <v>222</v>
      </c>
      <c r="E226" s="136"/>
      <c r="F226" s="50">
        <v>57563</v>
      </c>
      <c r="G226" s="51">
        <v>0</v>
      </c>
      <c r="H226" s="68">
        <v>0</v>
      </c>
      <c r="I226" s="50">
        <v>51600</v>
      </c>
      <c r="J226" s="51">
        <v>0</v>
      </c>
      <c r="K226" s="52">
        <f>I226+J226</f>
        <v>51600</v>
      </c>
    </row>
    <row r="227" spans="1:11" ht="12.75">
      <c r="A227" s="39"/>
      <c r="B227" s="179"/>
      <c r="C227" s="66"/>
      <c r="D227" s="66" t="s">
        <v>223</v>
      </c>
      <c r="E227" s="136"/>
      <c r="F227" s="50">
        <v>206004</v>
      </c>
      <c r="G227" s="51">
        <v>33620</v>
      </c>
      <c r="H227" s="68">
        <v>0</v>
      </c>
      <c r="I227" s="50">
        <v>508490</v>
      </c>
      <c r="J227" s="51">
        <v>0</v>
      </c>
      <c r="K227" s="52">
        <f>I227+J227</f>
        <v>508490</v>
      </c>
    </row>
    <row r="228" spans="1:11" ht="12.75">
      <c r="A228" s="64"/>
      <c r="B228" s="179"/>
      <c r="C228" s="66"/>
      <c r="D228" s="54" t="s">
        <v>34</v>
      </c>
      <c r="E228" s="43"/>
      <c r="F228" s="94">
        <v>3950000</v>
      </c>
      <c r="G228" s="95">
        <v>0</v>
      </c>
      <c r="H228" s="96">
        <v>0</v>
      </c>
      <c r="I228" s="71">
        <v>1749886</v>
      </c>
      <c r="J228" s="72">
        <v>30000</v>
      </c>
      <c r="K228" s="84">
        <f>I228+J228</f>
        <v>1779886</v>
      </c>
    </row>
    <row r="229" spans="1:11" ht="12.75">
      <c r="A229" s="64"/>
      <c r="B229" s="180">
        <v>92605</v>
      </c>
      <c r="C229" s="42"/>
      <c r="D229" s="42" t="s">
        <v>224</v>
      </c>
      <c r="E229" s="93"/>
      <c r="F229" s="42">
        <v>373000</v>
      </c>
      <c r="G229" s="41">
        <v>0</v>
      </c>
      <c r="H229" s="93">
        <v>0</v>
      </c>
      <c r="I229" s="42">
        <f>I230</f>
        <v>393919</v>
      </c>
      <c r="J229" s="42">
        <f>J230</f>
        <v>30000</v>
      </c>
      <c r="K229" s="81">
        <f>K230</f>
        <v>423919</v>
      </c>
    </row>
    <row r="230" spans="1:11" ht="12.75">
      <c r="A230" s="64"/>
      <c r="B230" s="93"/>
      <c r="C230" s="42"/>
      <c r="D230" s="66" t="s">
        <v>35</v>
      </c>
      <c r="E230" s="136"/>
      <c r="F230" s="66"/>
      <c r="G230" s="74"/>
      <c r="H230" s="136"/>
      <c r="I230" s="66">
        <f>I232+I233+I235</f>
        <v>393919</v>
      </c>
      <c r="J230" s="66">
        <f>J232+J233+J235</f>
        <v>30000</v>
      </c>
      <c r="K230" s="87">
        <f>K232+K233+K235</f>
        <v>423919</v>
      </c>
    </row>
    <row r="231" spans="1:11" ht="12.75">
      <c r="A231" s="64"/>
      <c r="B231" s="136"/>
      <c r="C231" s="66"/>
      <c r="D231" s="60" t="s">
        <v>225</v>
      </c>
      <c r="E231" s="43"/>
      <c r="F231" s="60"/>
      <c r="G231" s="61"/>
      <c r="H231" s="43"/>
      <c r="I231" s="60"/>
      <c r="J231" s="61"/>
      <c r="K231" s="112"/>
    </row>
    <row r="232" spans="1:11" ht="12.75">
      <c r="A232" s="39"/>
      <c r="B232" s="136"/>
      <c r="C232" s="66"/>
      <c r="D232" s="60" t="s">
        <v>226</v>
      </c>
      <c r="E232" s="43"/>
      <c r="F232" s="60"/>
      <c r="G232" s="61"/>
      <c r="H232" s="43"/>
      <c r="I232" s="60">
        <v>143330</v>
      </c>
      <c r="J232" s="61">
        <v>0</v>
      </c>
      <c r="K232" s="112">
        <f>I232+J232</f>
        <v>143330</v>
      </c>
    </row>
    <row r="233" spans="1:11" ht="12.75">
      <c r="A233" s="64"/>
      <c r="B233" s="136"/>
      <c r="C233" s="66"/>
      <c r="D233" s="49" t="s">
        <v>227</v>
      </c>
      <c r="E233" s="43"/>
      <c r="F233" s="60"/>
      <c r="G233" s="61"/>
      <c r="H233" s="43"/>
      <c r="I233" s="60">
        <v>82000</v>
      </c>
      <c r="J233" s="61">
        <v>0</v>
      </c>
      <c r="K233" s="112">
        <f>I233+J233</f>
        <v>82000</v>
      </c>
    </row>
    <row r="234" spans="1:11" ht="12.75">
      <c r="A234" s="64"/>
      <c r="B234" s="136"/>
      <c r="C234" s="66"/>
      <c r="D234" s="60" t="s">
        <v>228</v>
      </c>
      <c r="E234" s="43"/>
      <c r="F234" s="60"/>
      <c r="G234" s="61"/>
      <c r="H234" s="43"/>
      <c r="I234" s="60"/>
      <c r="J234" s="61"/>
      <c r="K234" s="112"/>
    </row>
    <row r="235" spans="1:11" ht="12.75">
      <c r="A235" s="181"/>
      <c r="B235" s="182"/>
      <c r="C235" s="183"/>
      <c r="D235" s="184" t="s">
        <v>229</v>
      </c>
      <c r="E235" s="185"/>
      <c r="F235" s="186"/>
      <c r="G235" s="187"/>
      <c r="H235" s="188"/>
      <c r="I235" s="186">
        <v>168589</v>
      </c>
      <c r="J235" s="187">
        <v>30000</v>
      </c>
      <c r="K235" s="189">
        <f>I235+J235</f>
        <v>198589</v>
      </c>
    </row>
    <row r="236" spans="1:11" ht="12.75">
      <c r="A236" s="190"/>
      <c r="B236" s="191"/>
      <c r="C236" s="191"/>
      <c r="D236" s="192"/>
      <c r="E236" s="193"/>
      <c r="F236" s="194"/>
      <c r="G236" s="195"/>
      <c r="H236" s="193"/>
      <c r="I236" s="196"/>
      <c r="J236" s="196"/>
      <c r="K236" s="196"/>
    </row>
    <row r="237" spans="1:13" ht="12.75">
      <c r="A237" s="197"/>
      <c r="B237" s="198"/>
      <c r="C237" s="198"/>
      <c r="D237" s="199" t="s">
        <v>230</v>
      </c>
      <c r="E237" s="200"/>
      <c r="F237" s="201" t="e">
        <f>F11+F18+F25+F31+F34+F51+F56+F77+F83+F87+F94+F123+F134+F179+F182+F187+F208+F222</f>
        <v>#REF!</v>
      </c>
      <c r="G237" s="202">
        <f>SUM(G11+G18+G25+G31+G34+G51+G56+G77+G83+G87+G94+G123+G134+G179+G182+G187+G208+G222)</f>
        <v>351750</v>
      </c>
      <c r="H237" s="200">
        <f>SUM(H11+H18+H25+H31+H34+H51+H56+H77+H83+H87+H94+H123+H134+H179+H182+H187+H208+H222)</f>
        <v>194220</v>
      </c>
      <c r="I237" s="203">
        <f>I11+I18+I25+I31+I34+I51+I56+I77+I83+I87+I94+I123+I134+I187+I208+I222+I184</f>
        <v>75885799</v>
      </c>
      <c r="J237" s="203">
        <f>J11+J18+J25+J31+J34+J51+J56+J77+J83+J87+J94+J123+J134+J187+J208+J222+J184</f>
        <v>1999885</v>
      </c>
      <c r="K237" s="203">
        <f>K11+K18+K25+K31+K34+K51+K56+K77+K83+K87+K94+K123+K134+K184+K187+K208+K222</f>
        <v>77885684</v>
      </c>
      <c r="M237" s="204"/>
    </row>
  </sheetData>
  <mergeCells count="23">
    <mergeCell ref="I1:K3"/>
    <mergeCell ref="B11:E11"/>
    <mergeCell ref="B18:E18"/>
    <mergeCell ref="B25:E25"/>
    <mergeCell ref="B31:E31"/>
    <mergeCell ref="B34:E34"/>
    <mergeCell ref="B50:F50"/>
    <mergeCell ref="B51:E51"/>
    <mergeCell ref="B56:E56"/>
    <mergeCell ref="B75:E75"/>
    <mergeCell ref="B76:E76"/>
    <mergeCell ref="B77:E77"/>
    <mergeCell ref="B83:E83"/>
    <mergeCell ref="B87:E87"/>
    <mergeCell ref="B94:E94"/>
    <mergeCell ref="B123:E123"/>
    <mergeCell ref="B134:E134"/>
    <mergeCell ref="B179:E179"/>
    <mergeCell ref="B182:E182"/>
    <mergeCell ref="B184:D184"/>
    <mergeCell ref="B187:E187"/>
    <mergeCell ref="B208:E208"/>
    <mergeCell ref="B222:E222"/>
  </mergeCells>
  <printOptions/>
  <pageMargins left="0.39375" right="0.39375" top="0.39375" bottom="0.39375" header="0.5118055555555556" footer="0.5118055555555556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2006-04-19T13:44:47Z</cp:lastPrinted>
  <dcterms:created xsi:type="dcterms:W3CDTF">2005-02-06T12:45:29Z</dcterms:created>
  <dcterms:modified xsi:type="dcterms:W3CDTF">2006-04-19T17:56:40Z</dcterms:modified>
  <cp:category/>
  <cp:version/>
  <cp:contentType/>
  <cp:contentStatus/>
  <cp:revision>1</cp:revision>
</cp:coreProperties>
</file>