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ody" sheetId="1" r:id="rId1"/>
  </sheets>
  <definedNames>
    <definedName name="_xlnm.Print_Area" localSheetId="0">'dochody'!$A$1:$O$182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<sst xmlns="http://schemas.openxmlformats.org/spreadsheetml/2006/main" count="315" uniqueCount="217">
  <si>
    <t xml:space="preserve">Załącznik  nr 1 do uchwały nr XLI/415/06  Rady Miejskiej we Wrześni z dnia 28 kwietnia 2006 r. </t>
  </si>
  <si>
    <t>W załączniku nr 1  do uchwały nr  XXXVIII/379/2005  Rady Miejskiej we Wrześni</t>
  </si>
  <si>
    <t>z dnia 28 grudnia 2005 r. 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</si>
  <si>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</si>
  <si>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</si>
  <si>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</si>
  <si>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</si>
  <si>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</si>
  <si>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wzrost</t>
  </si>
  <si>
    <t>Kwota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</si>
  <si>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</si>
  <si>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</si>
  <si>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</si>
  <si>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</si>
  <si>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na</t>
  </si>
  <si>
    <t xml:space="preserve">na </t>
  </si>
  <si>
    <t>przed</t>
  </si>
  <si>
    <t>2006/2005</t>
  </si>
  <si>
    <t>zmiany</t>
  </si>
  <si>
    <t>po</t>
  </si>
  <si>
    <t xml:space="preserve">    </t>
  </si>
  <si>
    <t xml:space="preserve"> §</t>
  </si>
  <si>
    <t>27.07.2005</t>
  </si>
  <si>
    <t>13.10.2005</t>
  </si>
  <si>
    <t>zmianą</t>
  </si>
  <si>
    <t>zmianie</t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</si>
  <si>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</si>
  <si>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</si>
  <si>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</si>
  <si>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</si>
  <si>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</si>
  <si>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</si>
  <si>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</si>
  <si>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</si>
  <si>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>`</t>
  </si>
  <si>
    <t>Drogi publiczne gminne</t>
  </si>
  <si>
    <t>§ 0490</t>
  </si>
  <si>
    <t xml:space="preserve">Wpływy z innych lokalnych opłat pobierane przez jednostki samorządu </t>
  </si>
  <si>
    <t>terytorialnego na podstawie odrębnych ustaw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</si>
  <si>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</si>
  <si>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</si>
  <si>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</si>
  <si>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</si>
  <si>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</si>
  <si>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nieruch.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</si>
  <si>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</si>
  <si>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</si>
  <si>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</si>
  <si>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</si>
  <si>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0770</t>
  </si>
  <si>
    <t>Wpłaty z tytułu odpłatnego nabycia prawa własności nieruchomości</t>
  </si>
  <si>
    <t>oraz prawa użytkowania wieczystego nieruchomości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</si>
  <si>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</si>
  <si>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</si>
  <si>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</si>
  <si>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</si>
  <si>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750</t>
  </si>
  <si>
    <t>Administracja publiczna</t>
  </si>
  <si>
    <t>75011</t>
  </si>
  <si>
    <t>Urzędy wojewódzkie</t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</si>
  <si>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</si>
  <si>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</si>
  <si>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</si>
  <si>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</si>
  <si>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</si>
  <si>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</si>
  <si>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</si>
  <si>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</si>
  <si>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</si>
  <si>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</si>
  <si>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>§ 0920</t>
  </si>
  <si>
    <t xml:space="preserve">Pozostałe odsetki 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</si>
  <si>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</si>
  <si>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</si>
  <si>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</si>
  <si>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</si>
  <si>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</si>
  <si>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</si>
  <si>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</si>
  <si>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754</t>
  </si>
  <si>
    <t>Bezpieczeństwo publiczne i ochrona przeciwpożarowa</t>
  </si>
  <si>
    <t>75414</t>
  </si>
  <si>
    <t>Obrona cywilna</t>
  </si>
  <si>
    <r>
      <t xml:space="preserve"> </t>
    </r>
    <r>
      <rPr>
        <sz val="6"/>
        <rFont val="Verdana"/>
        <family val="2"/>
      </rPr>
      <t xml:space="preserve">bieżących z zakresu administr. </t>
    </r>
    <r>
      <rPr>
        <sz val="6"/>
        <rFont val="Arial CE"/>
        <family val="0"/>
      </rPr>
      <t>rządowej zleconych gminom ustawami</t>
    </r>
  </si>
  <si>
    <t>75416</t>
  </si>
  <si>
    <t>Straż Miejska</t>
  </si>
  <si>
    <t>§ 0570</t>
  </si>
  <si>
    <t>Grzywny, mandaty i inne kary pieniężne od ludności</t>
  </si>
  <si>
    <t>§ 0970</t>
  </si>
  <si>
    <t>Wpływy z różnych dochodów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</si>
  <si>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</si>
  <si>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</si>
  <si>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</si>
  <si>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</si>
  <si>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</si>
  <si>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</si>
  <si>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</si>
  <si>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</si>
  <si>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§ 0910</t>
  </si>
  <si>
    <t>Odsetki od nieterminowych wpłat z tytułu  podatków i opłat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</si>
  <si>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</si>
  <si>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</si>
  <si>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</si>
  <si>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</si>
  <si>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</si>
  <si>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</si>
  <si>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</si>
  <si>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</si>
  <si>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</si>
  <si>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</si>
  <si>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</si>
  <si>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</si>
  <si>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</si>
  <si>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</si>
  <si>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2440</t>
  </si>
  <si>
    <t xml:space="preserve">Dotacje otrzymane z funduszy celowych na realizację zadań bieżących  </t>
  </si>
  <si>
    <t>jednostek sektora finansów publicznych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</si>
  <si>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</si>
  <si>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</si>
  <si>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</si>
  <si>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</si>
  <si>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</si>
  <si>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</si>
  <si>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</si>
  <si>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</si>
  <si>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</si>
  <si>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</si>
  <si>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</si>
  <si>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§ 0690</t>
  </si>
  <si>
    <t>Wpływy z różnych opłat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</si>
  <si>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</si>
  <si>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</si>
  <si>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</si>
  <si>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</si>
  <si>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</si>
  <si>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</si>
  <si>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</si>
  <si>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</si>
  <si>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</si>
  <si>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</si>
  <si>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</si>
  <si>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</si>
  <si>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</si>
  <si>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</si>
  <si>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</si>
  <si>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</si>
  <si>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</si>
  <si>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</si>
  <si>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</si>
  <si>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</si>
  <si>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</si>
  <si>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75831</t>
  </si>
  <si>
    <t>Część równoważąca subwencji ogólnej dla Gminy</t>
  </si>
  <si>
    <t>801</t>
  </si>
  <si>
    <t>Oświata i wychowanie</t>
  </si>
  <si>
    <t>80101</t>
  </si>
  <si>
    <t>Szkoły podstawowe</t>
  </si>
  <si>
    <t>80110</t>
  </si>
  <si>
    <t>Gimnazja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</si>
  <si>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</si>
  <si>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</si>
  <si>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</si>
  <si>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</si>
  <si>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</si>
  <si>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</si>
  <si>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</si>
  <si>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</si>
  <si>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</si>
  <si>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</si>
  <si>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</si>
  <si>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</si>
  <si>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§ 2030</t>
  </si>
  <si>
    <t>Dotacje celowe otrzymane z budżetu państwa na realizację własnych zadań</t>
  </si>
  <si>
    <t xml:space="preserve"> bieżących gmin (związków gmin)</t>
  </si>
  <si>
    <t>85219</t>
  </si>
  <si>
    <t>Ośrodek Pomocy Społecznej</t>
  </si>
  <si>
    <t>85228</t>
  </si>
  <si>
    <t>Usługi opiekuńcze i specjalistyczne usługi opiekuńcze</t>
  </si>
  <si>
    <t>Dotacje celowe przekazane z budżetu państwa na realizację  własnych</t>
  </si>
  <si>
    <t>zadań bieżących gmin</t>
  </si>
  <si>
    <t>Pozostałe zadania w zakresie polityki społecznej</t>
  </si>
  <si>
    <t xml:space="preserve">Pozostała działalność - wydatki bieżące </t>
  </si>
  <si>
    <t>na podstawie porozumień (umów) między jednostkami</t>
  </si>
  <si>
    <t>samorządu terytorialnego</t>
  </si>
  <si>
    <t>Edukacyjna opieka wychowawcza</t>
  </si>
  <si>
    <t>Pomoc materialna dla uczniów</t>
  </si>
  <si>
    <t xml:space="preserve">§ 2030 </t>
  </si>
  <si>
    <t>Dotacje celowe przekazane z budżetu państwa na realizację własnych zadań</t>
  </si>
  <si>
    <t>Bieżących gminy</t>
  </si>
  <si>
    <t>900</t>
  </si>
  <si>
    <t>Gospodarka komunalna i ochrona środowiska</t>
  </si>
  <si>
    <t>Gospodarka ściekowa i ochrona wód</t>
  </si>
  <si>
    <t>§ 6290</t>
  </si>
  <si>
    <t>Środki na dofinansowanie własnych inwestycji gmin (związków gmin),</t>
  </si>
  <si>
    <t xml:space="preserve">powiatów (związków powiatów), samorządów województw, pozyskane </t>
  </si>
  <si>
    <t>z innych źródeł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</si>
  <si>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</si>
  <si>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</si>
  <si>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</si>
  <si>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</si>
  <si>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</si>
  <si>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§ 0840</t>
  </si>
  <si>
    <t>Wpływy ze sprzedaży wyrobów i składników majątkowych</t>
  </si>
  <si>
    <t>921</t>
  </si>
  <si>
    <t>Kultura i ochrona dziedzictwa narodowego</t>
  </si>
  <si>
    <t>92116</t>
  </si>
  <si>
    <t>Biblioteki</t>
  </si>
  <si>
    <t>(porozumienie z Powiatem Wrzesińskim)</t>
  </si>
  <si>
    <t>926</t>
  </si>
  <si>
    <t>Kultura fizyczna i sport</t>
  </si>
  <si>
    <t>92601</t>
  </si>
  <si>
    <t>Obiekty Sportowe (basen, stadion miejski, amfiteatr)</t>
  </si>
  <si>
    <t>Dochody z najmu  i dzierżawy  składników majątkowych  Skarbu Państwa</t>
  </si>
  <si>
    <t xml:space="preserve">jednostek samorządu terytorialnego lub innych jednostek zaliczanych </t>
  </si>
  <si>
    <t>do sektora finansów publicznych  oraz innych umów o podobnym charakterze</t>
  </si>
  <si>
    <t xml:space="preserve">Pozostała działalność </t>
  </si>
  <si>
    <t xml:space="preserve">   DOCHODY OGÓŁEM</t>
  </si>
</sst>
</file>

<file path=xl/styles.xml><?xml version="1.0" encoding="utf-8"?>
<styleSheet xmlns="http://schemas.openxmlformats.org/spreadsheetml/2006/main">
  <numFmts count="7">
    <numFmt numFmtId="164" formatCode="#,##0"/>
    <numFmt numFmtId="165" formatCode="#,##0.00"/>
    <numFmt numFmtId="166" formatCode="@"/>
    <numFmt numFmtId="167" formatCode="0"/>
    <numFmt numFmtId="168" formatCode="GENERAL"/>
    <numFmt numFmtId="169" formatCode="0%"/>
    <numFmt numFmtId="170" formatCode="0.00%"/>
  </numFmts>
  <fonts count="24">
    <font>
      <sz val="12"/>
      <name val="Times New Roman CE"/>
      <family val="0"/>
    </font>
    <font>
      <sz val="10"/>
      <name val="Arial"/>
      <family val="0"/>
    </font>
    <font>
      <sz val="10"/>
      <name val="Times New Roman CE"/>
      <family val="0"/>
    </font>
    <font>
      <b/>
      <sz val="9"/>
      <name val="Verdana"/>
      <family val="2"/>
    </font>
    <font>
      <sz val="9"/>
      <name val="Times New Roman CE"/>
      <family val="0"/>
    </font>
    <font>
      <sz val="9"/>
      <color indexed="8"/>
      <name val="Times New Roman CE"/>
      <family val="0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sz val="6"/>
      <color indexed="8"/>
      <name val="Verdana"/>
      <family val="2"/>
    </font>
    <font>
      <b/>
      <sz val="6"/>
      <name val="Verdana"/>
      <family val="2"/>
    </font>
    <font>
      <b/>
      <sz val="6"/>
      <color indexed="8"/>
      <name val="Arial Unicode MS"/>
      <family val="0"/>
    </font>
    <font>
      <b/>
      <u val="single"/>
      <sz val="6"/>
      <color indexed="8"/>
      <name val="Verdana"/>
      <family val="2"/>
    </font>
    <font>
      <sz val="6"/>
      <name val="Verdana"/>
      <family val="2"/>
    </font>
    <font>
      <b/>
      <u val="single"/>
      <sz val="6"/>
      <name val="Verdana"/>
      <family val="2"/>
    </font>
    <font>
      <sz val="6"/>
      <color indexed="8"/>
      <name val="Verdana"/>
      <family val="2"/>
    </font>
    <font>
      <sz val="6"/>
      <name val="Arial Unicode MS"/>
      <family val="0"/>
    </font>
    <font>
      <b/>
      <i/>
      <sz val="6"/>
      <color indexed="8"/>
      <name val="Verdana"/>
      <family val="2"/>
    </font>
    <font>
      <i/>
      <sz val="6"/>
      <color indexed="8"/>
      <name val="Verdana"/>
      <family val="2"/>
    </font>
    <font>
      <b/>
      <i/>
      <u val="single"/>
      <sz val="6"/>
      <color indexed="8"/>
      <name val="Verdana"/>
      <family val="2"/>
    </font>
    <font>
      <sz val="6"/>
      <name val="Arial CE"/>
      <family val="0"/>
    </font>
    <font>
      <sz val="6"/>
      <color indexed="10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87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/>
    </xf>
    <xf numFmtId="165" fontId="9" fillId="3" borderId="2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5" fontId="9" fillId="3" borderId="8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9" fillId="3" borderId="7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/>
    </xf>
    <xf numFmtId="165" fontId="9" fillId="3" borderId="8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/>
    </xf>
    <xf numFmtId="164" fontId="9" fillId="4" borderId="12" xfId="0" applyNumberFormat="1" applyFont="1" applyFill="1" applyBorder="1" applyAlignment="1">
      <alignment/>
    </xf>
    <xf numFmtId="164" fontId="9" fillId="4" borderId="14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/>
    </xf>
    <xf numFmtId="167" fontId="12" fillId="2" borderId="7" xfId="0" applyNumberFormat="1" applyFont="1" applyFill="1" applyBorder="1" applyAlignment="1">
      <alignment/>
    </xf>
    <xf numFmtId="164" fontId="12" fillId="2" borderId="15" xfId="0" applyNumberFormat="1" applyFont="1" applyFill="1" applyBorder="1" applyAlignment="1">
      <alignment/>
    </xf>
    <xf numFmtId="164" fontId="13" fillId="2" borderId="6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8" fontId="13" fillId="2" borderId="7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/>
    </xf>
    <xf numFmtId="164" fontId="13" fillId="2" borderId="7" xfId="0" applyNumberFormat="1" applyFont="1" applyFill="1" applyBorder="1" applyAlignment="1">
      <alignment/>
    </xf>
    <xf numFmtId="169" fontId="9" fillId="2" borderId="0" xfId="0" applyNumberFormat="1" applyFont="1" applyFill="1" applyBorder="1" applyAlignment="1">
      <alignment/>
    </xf>
    <xf numFmtId="167" fontId="9" fillId="2" borderId="7" xfId="0" applyNumberFormat="1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168" fontId="13" fillId="2" borderId="8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/>
    </xf>
    <xf numFmtId="164" fontId="14" fillId="2" borderId="7" xfId="0" applyNumberFormat="1" applyFont="1" applyFill="1" applyBorder="1" applyAlignment="1">
      <alignment/>
    </xf>
    <xf numFmtId="167" fontId="14" fillId="2" borderId="7" xfId="0" applyNumberFormat="1" applyFont="1" applyFill="1" applyBorder="1" applyAlignment="1">
      <alignment/>
    </xf>
    <xf numFmtId="164" fontId="14" fillId="2" borderId="15" xfId="0" applyNumberFormat="1" applyFont="1" applyFill="1" applyBorder="1" applyAlignment="1">
      <alignment/>
    </xf>
    <xf numFmtId="167" fontId="15" fillId="2" borderId="7" xfId="0" applyNumberFormat="1" applyFont="1" applyFill="1" applyBorder="1" applyAlignment="1">
      <alignment/>
    </xf>
    <xf numFmtId="164" fontId="15" fillId="2" borderId="9" xfId="0" applyNumberFormat="1" applyFont="1" applyFill="1" applyBorder="1" applyAlignment="1">
      <alignment/>
    </xf>
    <xf numFmtId="164" fontId="9" fillId="4" borderId="16" xfId="0" applyNumberFormat="1" applyFont="1" applyFill="1" applyBorder="1" applyAlignment="1">
      <alignment horizontal="center"/>
    </xf>
    <xf numFmtId="166" fontId="9" fillId="2" borderId="8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166" fontId="15" fillId="2" borderId="7" xfId="0" applyNumberFormat="1" applyFont="1" applyFill="1" applyBorder="1" applyAlignment="1">
      <alignment horizontal="center"/>
    </xf>
    <xf numFmtId="169" fontId="15" fillId="2" borderId="0" xfId="0" applyNumberFormat="1" applyFont="1" applyFill="1" applyBorder="1" applyAlignment="1">
      <alignment/>
    </xf>
    <xf numFmtId="164" fontId="16" fillId="2" borderId="8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/>
    </xf>
    <xf numFmtId="164" fontId="15" fillId="2" borderId="8" xfId="0" applyNumberFormat="1" applyFont="1" applyFill="1" applyBorder="1" applyAlignment="1">
      <alignment/>
    </xf>
    <xf numFmtId="166" fontId="15" fillId="2" borderId="8" xfId="0" applyNumberFormat="1" applyFont="1" applyFill="1" applyBorder="1" applyAlignment="1">
      <alignment horizontal="center"/>
    </xf>
    <xf numFmtId="164" fontId="9" fillId="5" borderId="16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64" fontId="17" fillId="5" borderId="8" xfId="0" applyNumberFormat="1" applyFont="1" applyFill="1" applyBorder="1" applyAlignment="1">
      <alignment/>
    </xf>
    <xf numFmtId="164" fontId="9" fillId="5" borderId="12" xfId="0" applyNumberFormat="1" applyFont="1" applyFill="1" applyBorder="1" applyAlignment="1">
      <alignment/>
    </xf>
    <xf numFmtId="164" fontId="9" fillId="5" borderId="13" xfId="0" applyNumberFormat="1" applyFont="1" applyFill="1" applyBorder="1" applyAlignment="1">
      <alignment/>
    </xf>
    <xf numFmtId="164" fontId="9" fillId="2" borderId="12" xfId="0" applyNumberFormat="1" applyFont="1" applyFill="1" applyBorder="1" applyAlignment="1">
      <alignment/>
    </xf>
    <xf numFmtId="169" fontId="9" fillId="6" borderId="17" xfId="0" applyNumberFormat="1" applyFont="1" applyFill="1" applyBorder="1" applyAlignment="1">
      <alignment/>
    </xf>
    <xf numFmtId="167" fontId="9" fillId="6" borderId="7" xfId="0" applyNumberFormat="1" applyFont="1" applyFill="1" applyBorder="1" applyAlignment="1">
      <alignment/>
    </xf>
    <xf numFmtId="164" fontId="9" fillId="6" borderId="9" xfId="0" applyNumberFormat="1" applyFont="1" applyFill="1" applyBorder="1" applyAlignment="1">
      <alignment/>
    </xf>
    <xf numFmtId="164" fontId="18" fillId="2" borderId="8" xfId="0" applyNumberFormat="1" applyFont="1" applyFill="1" applyBorder="1" applyAlignment="1">
      <alignment/>
    </xf>
    <xf numFmtId="169" fontId="9" fillId="2" borderId="18" xfId="0" applyNumberFormat="1" applyFont="1" applyFill="1" applyBorder="1" applyAlignment="1">
      <alignment/>
    </xf>
    <xf numFmtId="169" fontId="9" fillId="2" borderId="19" xfId="0" applyNumberFormat="1" applyFont="1" applyFill="1" applyBorder="1" applyAlignment="1">
      <alignment/>
    </xf>
    <xf numFmtId="164" fontId="9" fillId="4" borderId="13" xfId="0" applyNumberFormat="1" applyFont="1" applyFill="1" applyBorder="1" applyAlignment="1">
      <alignment horizontal="center"/>
    </xf>
    <xf numFmtId="164" fontId="17" fillId="4" borderId="13" xfId="0" applyNumberFormat="1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164" fontId="15" fillId="2" borderId="19" xfId="0" applyNumberFormat="1" applyFont="1" applyFill="1" applyBorder="1" applyAlignment="1">
      <alignment/>
    </xf>
    <xf numFmtId="164" fontId="12" fillId="2" borderId="20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64" fontId="15" fillId="2" borderId="7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>
      <alignment/>
    </xf>
    <xf numFmtId="164" fontId="13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9" fillId="4" borderId="21" xfId="0" applyNumberFormat="1" applyFont="1" applyFill="1" applyBorder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164" fontId="13" fillId="4" borderId="22" xfId="0" applyNumberFormat="1" applyFont="1" applyFill="1" applyBorder="1" applyAlignment="1">
      <alignment/>
    </xf>
    <xf numFmtId="164" fontId="13" fillId="4" borderId="20" xfId="0" applyNumberFormat="1" applyFont="1" applyFill="1" applyBorder="1" applyAlignment="1">
      <alignment/>
    </xf>
    <xf numFmtId="169" fontId="9" fillId="4" borderId="18" xfId="0" applyNumberFormat="1" applyFont="1" applyFill="1" applyBorder="1" applyAlignment="1">
      <alignment/>
    </xf>
    <xf numFmtId="167" fontId="9" fillId="4" borderId="20" xfId="0" applyNumberFormat="1" applyFont="1" applyFill="1" applyBorder="1" applyAlignment="1">
      <alignment/>
    </xf>
    <xf numFmtId="164" fontId="9" fillId="4" borderId="23" xfId="0" applyNumberFormat="1" applyFont="1" applyFill="1" applyBorder="1" applyAlignment="1">
      <alignment/>
    </xf>
    <xf numFmtId="164" fontId="9" fillId="4" borderId="10" xfId="0" applyNumberFormat="1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/>
    </xf>
    <xf numFmtId="164" fontId="9" fillId="4" borderId="24" xfId="0" applyNumberFormat="1" applyFont="1" applyFill="1" applyBorder="1" applyAlignment="1">
      <alignment/>
    </xf>
    <xf numFmtId="164" fontId="9" fillId="4" borderId="26" xfId="0" applyNumberFormat="1" applyFont="1" applyFill="1" applyBorder="1" applyAlignment="1">
      <alignment/>
    </xf>
    <xf numFmtId="167" fontId="9" fillId="4" borderId="12" xfId="0" applyNumberFormat="1" applyFont="1" applyFill="1" applyBorder="1" applyAlignment="1">
      <alignment/>
    </xf>
    <xf numFmtId="167" fontId="9" fillId="4" borderId="14" xfId="0" applyNumberFormat="1" applyFont="1" applyFill="1" applyBorder="1" applyAlignment="1">
      <alignment/>
    </xf>
    <xf numFmtId="169" fontId="15" fillId="2" borderId="19" xfId="0" applyNumberFormat="1" applyFont="1" applyFill="1" applyBorder="1" applyAlignment="1">
      <alignment/>
    </xf>
    <xf numFmtId="164" fontId="21" fillId="2" borderId="8" xfId="0" applyNumberFormat="1" applyFont="1" applyFill="1" applyBorder="1" applyAlignment="1">
      <alignment horizontal="center"/>
    </xf>
    <xf numFmtId="164" fontId="9" fillId="4" borderId="6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/>
    </xf>
    <xf numFmtId="164" fontId="13" fillId="4" borderId="7" xfId="0" applyNumberFormat="1" applyFont="1" applyFill="1" applyBorder="1" applyAlignment="1">
      <alignment/>
    </xf>
    <xf numFmtId="169" fontId="9" fillId="4" borderId="0" xfId="0" applyNumberFormat="1" applyFont="1" applyFill="1" applyBorder="1" applyAlignment="1">
      <alignment/>
    </xf>
    <xf numFmtId="167" fontId="9" fillId="4" borderId="7" xfId="0" applyNumberFormat="1" applyFont="1" applyFill="1" applyBorder="1" applyAlignment="1">
      <alignment/>
    </xf>
    <xf numFmtId="164" fontId="9" fillId="4" borderId="15" xfId="0" applyNumberFormat="1" applyFont="1" applyFill="1" applyBorder="1" applyAlignment="1">
      <alignment/>
    </xf>
    <xf numFmtId="164" fontId="9" fillId="7" borderId="16" xfId="0" applyNumberFormat="1" applyFont="1" applyFill="1" applyBorder="1" applyAlignment="1">
      <alignment horizontal="center"/>
    </xf>
    <xf numFmtId="164" fontId="9" fillId="7" borderId="12" xfId="0" applyNumberFormat="1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/>
    </xf>
    <xf numFmtId="164" fontId="10" fillId="7" borderId="8" xfId="0" applyNumberFormat="1" applyFont="1" applyFill="1" applyBorder="1" applyAlignment="1">
      <alignment/>
    </xf>
    <xf numFmtId="164" fontId="10" fillId="7" borderId="12" xfId="0" applyNumberFormat="1" applyFont="1" applyFill="1" applyBorder="1" applyAlignment="1">
      <alignment/>
    </xf>
    <xf numFmtId="164" fontId="10" fillId="7" borderId="13" xfId="0" applyNumberFormat="1" applyFont="1" applyFill="1" applyBorder="1" applyAlignment="1">
      <alignment/>
    </xf>
    <xf numFmtId="164" fontId="10" fillId="2" borderId="12" xfId="0" applyNumberFormat="1" applyFont="1" applyFill="1" applyBorder="1" applyAlignment="1">
      <alignment/>
    </xf>
    <xf numFmtId="164" fontId="9" fillId="6" borderId="7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12" fillId="2" borderId="9" xfId="0" applyNumberFormat="1" applyFont="1" applyFill="1" applyBorder="1" applyAlignment="1">
      <alignment/>
    </xf>
    <xf numFmtId="164" fontId="15" fillId="2" borderId="2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/>
    </xf>
    <xf numFmtId="164" fontId="10" fillId="4" borderId="13" xfId="0" applyNumberFormat="1" applyFont="1" applyFill="1" applyBorder="1" applyAlignment="1">
      <alignment/>
    </xf>
    <xf numFmtId="164" fontId="10" fillId="4" borderId="12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/>
    </xf>
    <xf numFmtId="164" fontId="9" fillId="2" borderId="27" xfId="0" applyNumberFormat="1" applyFont="1" applyFill="1" applyBorder="1" applyAlignment="1">
      <alignment horizontal="center"/>
    </xf>
    <xf numFmtId="164" fontId="12" fillId="2" borderId="2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4" fontId="10" fillId="2" borderId="27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64" fontId="12" fillId="2" borderId="22" xfId="0" applyNumberFormat="1" applyFont="1" applyFill="1" applyBorder="1" applyAlignment="1">
      <alignment/>
    </xf>
    <xf numFmtId="164" fontId="12" fillId="2" borderId="23" xfId="0" applyNumberFormat="1" applyFont="1" applyFill="1" applyBorder="1" applyAlignment="1">
      <alignment/>
    </xf>
    <xf numFmtId="164" fontId="13" fillId="2" borderId="7" xfId="0" applyNumberFormat="1" applyFont="1" applyFill="1" applyBorder="1" applyAlignment="1">
      <alignment horizontal="center"/>
    </xf>
    <xf numFmtId="164" fontId="9" fillId="7" borderId="10" xfId="0" applyNumberFormat="1" applyFont="1" applyFill="1" applyBorder="1" applyAlignment="1">
      <alignment horizontal="center"/>
    </xf>
    <xf numFmtId="164" fontId="9" fillId="7" borderId="24" xfId="0" applyNumberFormat="1" applyFont="1" applyFill="1" applyBorder="1" applyAlignment="1">
      <alignment horizontal="center"/>
    </xf>
    <xf numFmtId="164" fontId="9" fillId="7" borderId="25" xfId="0" applyNumberFormat="1" applyFont="1" applyFill="1" applyBorder="1" applyAlignment="1">
      <alignment/>
    </xf>
    <xf numFmtId="164" fontId="9" fillId="7" borderId="24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/>
    </xf>
    <xf numFmtId="169" fontId="9" fillId="6" borderId="28" xfId="0" applyNumberFormat="1" applyFont="1" applyFill="1" applyBorder="1" applyAlignment="1">
      <alignment/>
    </xf>
    <xf numFmtId="164" fontId="9" fillId="6" borderId="29" xfId="0" applyNumberFormat="1" applyFont="1" applyFill="1" applyBorder="1" applyAlignment="1">
      <alignment/>
    </xf>
    <xf numFmtId="169" fontId="9" fillId="2" borderId="30" xfId="0" applyNumberFormat="1" applyFont="1" applyFill="1" applyBorder="1" applyAlignment="1">
      <alignment/>
    </xf>
    <xf numFmtId="164" fontId="9" fillId="2" borderId="29" xfId="0" applyNumberFormat="1" applyFont="1" applyFill="1" applyBorder="1" applyAlignment="1">
      <alignment/>
    </xf>
    <xf numFmtId="169" fontId="9" fillId="2" borderId="9" xfId="0" applyNumberFormat="1" applyFont="1" applyFill="1" applyBorder="1" applyAlignment="1">
      <alignment/>
    </xf>
    <xf numFmtId="164" fontId="12" fillId="2" borderId="7" xfId="20" applyNumberFormat="1" applyFont="1" applyFill="1" applyBorder="1">
      <alignment/>
      <protection/>
    </xf>
    <xf numFmtId="164" fontId="15" fillId="2" borderId="7" xfId="20" applyNumberFormat="1" applyFont="1" applyFill="1" applyBorder="1">
      <alignment/>
      <protection/>
    </xf>
    <xf numFmtId="164" fontId="15" fillId="2" borderId="31" xfId="0" applyNumberFormat="1" applyFont="1" applyFill="1" applyBorder="1" applyAlignment="1">
      <alignment horizontal="center"/>
    </xf>
    <xf numFmtId="164" fontId="15" fillId="2" borderId="32" xfId="0" applyNumberFormat="1" applyFont="1" applyFill="1" applyBorder="1" applyAlignment="1">
      <alignment horizontal="center"/>
    </xf>
    <xf numFmtId="164" fontId="13" fillId="2" borderId="32" xfId="0" applyNumberFormat="1" applyFont="1" applyFill="1" applyBorder="1" applyAlignment="1">
      <alignment/>
    </xf>
    <xf numFmtId="164" fontId="13" fillId="2" borderId="33" xfId="0" applyNumberFormat="1" applyFont="1" applyFill="1" applyBorder="1" applyAlignment="1">
      <alignment/>
    </xf>
    <xf numFmtId="164" fontId="9" fillId="4" borderId="17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/>
    </xf>
    <xf numFmtId="169" fontId="9" fillId="4" borderId="17" xfId="0" applyNumberFormat="1" applyFont="1" applyFill="1" applyBorder="1" applyAlignment="1">
      <alignment/>
    </xf>
    <xf numFmtId="164" fontId="9" fillId="4" borderId="34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horizontal="center"/>
    </xf>
    <xf numFmtId="164" fontId="15" fillId="2" borderId="35" xfId="0" applyNumberFormat="1" applyFont="1" applyFill="1" applyBorder="1" applyAlignment="1">
      <alignment horizontal="center"/>
    </xf>
    <xf numFmtId="164" fontId="13" fillId="2" borderId="35" xfId="0" applyNumberFormat="1" applyFont="1" applyFill="1" applyBorder="1" applyAlignment="1">
      <alignment/>
    </xf>
    <xf numFmtId="169" fontId="15" fillId="2" borderId="35" xfId="0" applyNumberFormat="1" applyFont="1" applyFill="1" applyBorder="1" applyAlignment="1">
      <alignment/>
    </xf>
    <xf numFmtId="164" fontId="15" fillId="2" borderId="32" xfId="0" applyNumberFormat="1" applyFont="1" applyFill="1" applyBorder="1" applyAlignment="1">
      <alignment/>
    </xf>
    <xf numFmtId="164" fontId="15" fillId="2" borderId="36" xfId="0" applyNumberFormat="1" applyFont="1" applyFill="1" applyBorder="1" applyAlignment="1">
      <alignment/>
    </xf>
    <xf numFmtId="164" fontId="15" fillId="3" borderId="37" xfId="0" applyNumberFormat="1" applyFont="1" applyFill="1" applyBorder="1" applyAlignment="1">
      <alignment/>
    </xf>
    <xf numFmtId="164" fontId="15" fillId="3" borderId="38" xfId="0" applyNumberFormat="1" applyFont="1" applyFill="1" applyBorder="1" applyAlignment="1">
      <alignment/>
    </xf>
    <xf numFmtId="164" fontId="13" fillId="3" borderId="4" xfId="0" applyNumberFormat="1" applyFont="1" applyFill="1" applyBorder="1" applyAlignment="1">
      <alignment/>
    </xf>
    <xf numFmtId="164" fontId="13" fillId="3" borderId="2" xfId="0" applyNumberFormat="1" applyFont="1" applyFill="1" applyBorder="1" applyAlignment="1">
      <alignment/>
    </xf>
    <xf numFmtId="164" fontId="13" fillId="3" borderId="3" xfId="0" applyNumberFormat="1" applyFont="1" applyFill="1" applyBorder="1" applyAlignment="1">
      <alignment/>
    </xf>
    <xf numFmtId="164" fontId="13" fillId="3" borderId="39" xfId="0" applyNumberFormat="1" applyFont="1" applyFill="1" applyBorder="1" applyAlignment="1">
      <alignment/>
    </xf>
    <xf numFmtId="164" fontId="13" fillId="3" borderId="40" xfId="0" applyNumberFormat="1" applyFont="1" applyFill="1" applyBorder="1" applyAlignment="1">
      <alignment/>
    </xf>
    <xf numFmtId="169" fontId="9" fillId="3" borderId="5" xfId="0" applyNumberFormat="1" applyFont="1" applyFill="1" applyBorder="1" applyAlignment="1">
      <alignment/>
    </xf>
    <xf numFmtId="167" fontId="9" fillId="3" borderId="40" xfId="0" applyNumberFormat="1" applyFont="1" applyFill="1" applyBorder="1" applyAlignment="1">
      <alignment/>
    </xf>
    <xf numFmtId="164" fontId="9" fillId="3" borderId="40" xfId="0" applyNumberFormat="1" applyFont="1" applyFill="1" applyBorder="1" applyAlignment="1">
      <alignment/>
    </xf>
    <xf numFmtId="164" fontId="22" fillId="3" borderId="41" xfId="0" applyNumberFormat="1" applyFont="1" applyFill="1" applyBorder="1" applyAlignment="1">
      <alignment/>
    </xf>
    <xf numFmtId="164" fontId="23" fillId="3" borderId="35" xfId="0" applyNumberFormat="1" applyFont="1" applyFill="1" applyBorder="1" applyAlignment="1">
      <alignment/>
    </xf>
    <xf numFmtId="164" fontId="23" fillId="3" borderId="33" xfId="0" applyNumberFormat="1" applyFont="1" applyFill="1" applyBorder="1" applyAlignment="1">
      <alignment/>
    </xf>
    <xf numFmtId="164" fontId="23" fillId="3" borderId="32" xfId="0" applyNumberFormat="1" applyFont="1" applyFill="1" applyBorder="1" applyAlignment="1">
      <alignment/>
    </xf>
    <xf numFmtId="164" fontId="23" fillId="3" borderId="42" xfId="0" applyNumberFormat="1" applyFont="1" applyFill="1" applyBorder="1" applyAlignment="1">
      <alignment/>
    </xf>
    <xf numFmtId="164" fontId="23" fillId="3" borderId="43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tabSelected="1" zoomScale="130" zoomScaleNormal="130" workbookViewId="0" topLeftCell="A1">
      <selection activeCell="P5" sqref="P5"/>
    </sheetView>
  </sheetViews>
  <sheetFormatPr defaultColWidth="12.796875" defaultRowHeight="15"/>
  <cols>
    <col min="1" max="1" width="5.8984375" style="1" customWidth="1"/>
    <col min="2" max="2" width="6.5" style="1" customWidth="1"/>
    <col min="3" max="3" width="6.19921875" style="1" customWidth="1"/>
    <col min="4" max="4" width="46.8984375" style="1" customWidth="1"/>
    <col min="5" max="11" width="0" style="1" hidden="1" customWidth="1"/>
    <col min="12" max="12" width="9.296875" style="1" customWidth="1"/>
    <col min="13" max="13" width="0" style="1" hidden="1" customWidth="1"/>
    <col min="14" max="14" width="8.796875" style="1" customWidth="1"/>
    <col min="15" max="15" width="9" style="1" customWidth="1"/>
    <col min="16" max="16384" width="12.59765625" style="1" customWidth="1"/>
  </cols>
  <sheetData>
    <row r="1" spans="12:15" ht="15">
      <c r="L1" s="2" t="s">
        <v>0</v>
      </c>
      <c r="M1" s="2"/>
      <c r="N1" s="2"/>
      <c r="O1" s="2"/>
    </row>
    <row r="2" spans="12:15" ht="15">
      <c r="L2" s="2"/>
      <c r="M2" s="2"/>
      <c r="N2" s="2"/>
      <c r="O2" s="2"/>
    </row>
    <row r="3" spans="12:15" ht="15">
      <c r="L3" s="2"/>
      <c r="M3" s="2"/>
      <c r="N3" s="2"/>
      <c r="O3" s="2"/>
    </row>
    <row r="5" spans="1:8" ht="15">
      <c r="A5" s="3" t="s">
        <v>1</v>
      </c>
      <c r="B5" s="3"/>
      <c r="C5" s="3"/>
      <c r="D5" s="3"/>
      <c r="E5" s="4"/>
      <c r="F5" s="4"/>
      <c r="G5" s="4"/>
      <c r="H5" s="4"/>
    </row>
    <row r="6" spans="1:8" ht="15">
      <c r="A6" s="3" t="s">
        <v>2</v>
      </c>
      <c r="B6" s="3"/>
      <c r="C6" s="3"/>
      <c r="D6" s="3"/>
      <c r="E6" s="4"/>
      <c r="F6" s="4"/>
      <c r="G6" s="4"/>
      <c r="H6" s="4"/>
    </row>
    <row r="7" spans="1:10" ht="15">
      <c r="A7" s="5"/>
      <c r="B7" s="5"/>
      <c r="C7" s="6"/>
      <c r="D7" s="7"/>
      <c r="E7" s="8"/>
      <c r="F7" s="8"/>
      <c r="G7" s="8"/>
      <c r="H7" s="9"/>
      <c r="I7" s="10"/>
      <c r="J7" s="10"/>
    </row>
    <row r="8" spans="1:15" ht="15">
      <c r="A8" s="11" t="s">
        <v>3</v>
      </c>
      <c r="B8" s="12"/>
      <c r="C8" s="12"/>
      <c r="D8" s="13"/>
      <c r="E8" s="14" t="s">
        <v>4</v>
      </c>
      <c r="F8" s="14" t="s">
        <v>5</v>
      </c>
      <c r="G8" s="14" t="s">
        <v>6</v>
      </c>
      <c r="H8" s="15" t="s">
        <v>7</v>
      </c>
      <c r="I8" s="14" t="s">
        <v>5</v>
      </c>
      <c r="J8" s="14" t="s">
        <v>6</v>
      </c>
      <c r="K8" s="14" t="s">
        <v>7</v>
      </c>
      <c r="L8" s="15" t="s">
        <v>7</v>
      </c>
      <c r="M8" s="16" t="s">
        <v>8</v>
      </c>
      <c r="N8" s="15" t="s">
        <v>9</v>
      </c>
      <c r="O8" s="17" t="s">
        <v>7</v>
      </c>
    </row>
    <row r="9" spans="1:17" ht="15">
      <c r="A9" s="18"/>
      <c r="B9" s="19" t="s">
        <v>10</v>
      </c>
      <c r="C9" s="20"/>
      <c r="D9" s="20" t="s">
        <v>11</v>
      </c>
      <c r="E9" s="21" t="s">
        <v>12</v>
      </c>
      <c r="F9" s="21" t="s">
        <v>13</v>
      </c>
      <c r="G9" s="21" t="s">
        <v>13</v>
      </c>
      <c r="H9" s="22" t="s">
        <v>14</v>
      </c>
      <c r="I9" s="21" t="s">
        <v>13</v>
      </c>
      <c r="J9" s="21" t="s">
        <v>13</v>
      </c>
      <c r="K9" s="21" t="s">
        <v>15</v>
      </c>
      <c r="L9" s="22" t="s">
        <v>16</v>
      </c>
      <c r="M9" s="23" t="s">
        <v>17</v>
      </c>
      <c r="N9" s="24" t="s">
        <v>18</v>
      </c>
      <c r="O9" s="25" t="s">
        <v>19</v>
      </c>
      <c r="Q9" s="1" t="s">
        <v>20</v>
      </c>
    </row>
    <row r="10" spans="1:15" ht="15">
      <c r="A10" s="26"/>
      <c r="B10" s="20"/>
      <c r="C10" s="27" t="s">
        <v>21</v>
      </c>
      <c r="D10" s="28"/>
      <c r="E10" s="29"/>
      <c r="F10" s="29"/>
      <c r="G10" s="29"/>
      <c r="H10" s="22" t="s">
        <v>22</v>
      </c>
      <c r="I10" s="29"/>
      <c r="J10" s="29"/>
      <c r="K10" s="21" t="s">
        <v>23</v>
      </c>
      <c r="L10" s="24" t="s">
        <v>24</v>
      </c>
      <c r="M10" s="30"/>
      <c r="N10" s="22"/>
      <c r="O10" s="31" t="s">
        <v>25</v>
      </c>
    </row>
    <row r="11" spans="1:15" ht="12.75" hidden="1">
      <c r="A11" s="32" t="s">
        <v>26</v>
      </c>
      <c r="B11" s="33" t="s">
        <v>27</v>
      </c>
      <c r="C11" s="33"/>
      <c r="D11" s="33"/>
      <c r="E11" s="34">
        <f>SUM(E12+E16)</f>
        <v>51000</v>
      </c>
      <c r="F11" s="35">
        <v>0</v>
      </c>
      <c r="G11" s="34">
        <v>0</v>
      </c>
      <c r="H11" s="35" t="e">
        <f>SUM(H12+H16)</f>
        <v>#REF!</v>
      </c>
      <c r="I11" s="35" t="e">
        <f>SUM(I12+I16)</f>
        <v>#REF!</v>
      </c>
      <c r="J11" s="35" t="e">
        <f>SUM(J12+J16)</f>
        <v>#REF!</v>
      </c>
      <c r="K11" s="34" t="e">
        <f>SUM(K12+K16)</f>
        <v>#REF!</v>
      </c>
      <c r="L11" s="35">
        <f>SUM(L12+L16)</f>
        <v>131000</v>
      </c>
      <c r="M11" s="35">
        <f>SUM(M12+M16)</f>
        <v>11001.2</v>
      </c>
      <c r="N11" s="35">
        <f>SUM(N12+N16)</f>
        <v>0</v>
      </c>
      <c r="O11" s="36">
        <f>SUM(O12+O16)</f>
        <v>131000</v>
      </c>
    </row>
    <row r="12" spans="1:15" ht="12.75" hidden="1">
      <c r="A12" s="37"/>
      <c r="B12" s="38" t="s">
        <v>28</v>
      </c>
      <c r="C12" s="39"/>
      <c r="D12" s="40" t="s">
        <v>29</v>
      </c>
      <c r="E12" s="40">
        <v>11000</v>
      </c>
      <c r="F12" s="40">
        <v>0</v>
      </c>
      <c r="G12" s="40">
        <v>0</v>
      </c>
      <c r="H12" s="41">
        <v>11000</v>
      </c>
      <c r="I12" s="40">
        <v>0</v>
      </c>
      <c r="J12" s="40">
        <v>0</v>
      </c>
      <c r="K12" s="40">
        <v>11000</v>
      </c>
      <c r="L12" s="41">
        <v>11000</v>
      </c>
      <c r="M12" s="41">
        <v>11000</v>
      </c>
      <c r="N12" s="42">
        <v>0</v>
      </c>
      <c r="O12" s="43">
        <v>11000</v>
      </c>
    </row>
    <row r="13" spans="1:15" ht="12.75" hidden="1">
      <c r="A13" s="44"/>
      <c r="B13" s="45"/>
      <c r="C13" s="46" t="s">
        <v>30</v>
      </c>
      <c r="D13" s="47" t="s">
        <v>31</v>
      </c>
      <c r="E13" s="47"/>
      <c r="F13" s="47"/>
      <c r="G13" s="47"/>
      <c r="H13" s="48"/>
      <c r="I13" s="47"/>
      <c r="J13" s="47"/>
      <c r="K13" s="47"/>
      <c r="L13" s="48"/>
      <c r="M13" s="49"/>
      <c r="N13" s="50"/>
      <c r="O13" s="51"/>
    </row>
    <row r="14" spans="1:15" ht="12.75" hidden="1">
      <c r="A14" s="44"/>
      <c r="B14" s="45"/>
      <c r="C14" s="52"/>
      <c r="D14" s="47" t="s">
        <v>32</v>
      </c>
      <c r="E14" s="47"/>
      <c r="F14" s="47"/>
      <c r="G14" s="47"/>
      <c r="H14" s="48"/>
      <c r="I14" s="47"/>
      <c r="J14" s="47"/>
      <c r="K14" s="47"/>
      <c r="L14" s="48"/>
      <c r="M14" s="49"/>
      <c r="N14" s="50"/>
      <c r="O14" s="51"/>
    </row>
    <row r="15" spans="1:15" ht="12.75" hidden="1">
      <c r="A15" s="44"/>
      <c r="B15" s="45"/>
      <c r="C15" s="52"/>
      <c r="D15" s="47" t="s">
        <v>33</v>
      </c>
      <c r="E15" s="47">
        <v>11000</v>
      </c>
      <c r="F15" s="47">
        <v>0</v>
      </c>
      <c r="G15" s="47">
        <v>0</v>
      </c>
      <c r="H15" s="48">
        <v>11000</v>
      </c>
      <c r="I15" s="47">
        <v>0</v>
      </c>
      <c r="J15" s="47">
        <v>0</v>
      </c>
      <c r="K15" s="47">
        <v>11000</v>
      </c>
      <c r="L15" s="48" t="s">
        <v>34</v>
      </c>
      <c r="M15" s="49">
        <f>L15/K15</f>
        <v>0</v>
      </c>
      <c r="N15" s="50"/>
      <c r="O15" s="51"/>
    </row>
    <row r="16" spans="1:15" ht="12.75" hidden="1">
      <c r="A16" s="44"/>
      <c r="B16" s="53">
        <v>60016</v>
      </c>
      <c r="C16" s="52"/>
      <c r="D16" s="54" t="s">
        <v>35</v>
      </c>
      <c r="E16" s="54">
        <v>40000</v>
      </c>
      <c r="F16" s="54">
        <v>0</v>
      </c>
      <c r="G16" s="54">
        <v>0</v>
      </c>
      <c r="H16" s="55" t="e">
        <f>#REF!+H18+#REF!+#REF!+#REF!</f>
        <v>#REF!</v>
      </c>
      <c r="I16" s="55" t="e">
        <f>#REF!+I18+#REF!+#REF!+#REF!</f>
        <v>#REF!</v>
      </c>
      <c r="J16" s="55" t="e">
        <f>#REF!+J18+#REF!+#REF!+#REF!</f>
        <v>#REF!</v>
      </c>
      <c r="K16" s="54" t="e">
        <f>#REF!+K18+#REF!+#REF!+#REF!</f>
        <v>#REF!</v>
      </c>
      <c r="L16" s="55">
        <f>L18</f>
        <v>120000</v>
      </c>
      <c r="M16" s="55">
        <f>M18</f>
        <v>1.2</v>
      </c>
      <c r="N16" s="56">
        <f>N18</f>
        <v>0</v>
      </c>
      <c r="O16" s="57">
        <f>O18</f>
        <v>120000</v>
      </c>
    </row>
    <row r="17" spans="1:15" ht="12.75" hidden="1">
      <c r="A17" s="44"/>
      <c r="B17" s="45"/>
      <c r="C17" s="52" t="s">
        <v>36</v>
      </c>
      <c r="D17" s="47" t="s">
        <v>37</v>
      </c>
      <c r="E17" s="47"/>
      <c r="F17" s="47"/>
      <c r="G17" s="47"/>
      <c r="H17" s="48"/>
      <c r="I17" s="47"/>
      <c r="J17" s="47"/>
      <c r="K17" s="47"/>
      <c r="L17" s="48"/>
      <c r="M17" s="49"/>
      <c r="N17" s="50"/>
      <c r="O17" s="51"/>
    </row>
    <row r="18" spans="1:15" ht="12.75" hidden="1">
      <c r="A18" s="44"/>
      <c r="B18" s="45"/>
      <c r="C18" s="52"/>
      <c r="D18" s="47" t="s">
        <v>38</v>
      </c>
      <c r="E18" s="47"/>
      <c r="F18" s="47"/>
      <c r="G18" s="47"/>
      <c r="H18" s="48">
        <v>0</v>
      </c>
      <c r="I18" s="47">
        <v>100000</v>
      </c>
      <c r="J18" s="47">
        <v>0</v>
      </c>
      <c r="K18" s="47">
        <v>100000</v>
      </c>
      <c r="L18" s="48">
        <v>120000</v>
      </c>
      <c r="M18" s="49">
        <f>L18/K18</f>
        <v>1.2</v>
      </c>
      <c r="N18" s="58">
        <v>0</v>
      </c>
      <c r="O18" s="59">
        <f>L18+N18</f>
        <v>120000</v>
      </c>
    </row>
    <row r="19" spans="1:15" ht="12.75" hidden="1">
      <c r="A19" s="60" t="s">
        <v>39</v>
      </c>
      <c r="B19" s="33" t="s">
        <v>40</v>
      </c>
      <c r="C19" s="33"/>
      <c r="D19" s="33"/>
      <c r="E19" s="34">
        <f>E20</f>
        <v>4904575</v>
      </c>
      <c r="F19" s="34">
        <v>0</v>
      </c>
      <c r="G19" s="34">
        <v>0</v>
      </c>
      <c r="H19" s="35">
        <f>H20</f>
        <v>4904575</v>
      </c>
      <c r="I19" s="35">
        <f>I20</f>
        <v>0</v>
      </c>
      <c r="J19" s="35">
        <f>J20</f>
        <v>2859575</v>
      </c>
      <c r="K19" s="34" t="e">
        <f>K20</f>
        <v>#REF!</v>
      </c>
      <c r="L19" s="35">
        <f>L20</f>
        <v>5292000</v>
      </c>
      <c r="M19" s="35">
        <f>M20</f>
        <v>5.756783216783218</v>
      </c>
      <c r="N19" s="35">
        <f>N20</f>
        <v>0</v>
      </c>
      <c r="O19" s="36">
        <f>O20</f>
        <v>5292000</v>
      </c>
    </row>
    <row r="20" spans="1:15" ht="12.75" hidden="1">
      <c r="A20" s="37"/>
      <c r="B20" s="38" t="s">
        <v>41</v>
      </c>
      <c r="C20" s="61"/>
      <c r="D20" s="40" t="s">
        <v>42</v>
      </c>
      <c r="E20" s="40">
        <f>SUM(E21:E25)</f>
        <v>4904575</v>
      </c>
      <c r="F20" s="40">
        <v>0</v>
      </c>
      <c r="G20" s="40">
        <v>0</v>
      </c>
      <c r="H20" s="41">
        <f>SUM(H21:H25)</f>
        <v>4904575</v>
      </c>
      <c r="I20" s="41">
        <f>SUM(I21:I26)</f>
        <v>0</v>
      </c>
      <c r="J20" s="41">
        <f>SUM(J21:J26)</f>
        <v>2859575</v>
      </c>
      <c r="K20" s="40" t="e">
        <f>SUM(K21:K25)+#REF!</f>
        <v>#REF!</v>
      </c>
      <c r="L20" s="41">
        <f>L21+L24+L25</f>
        <v>5292000</v>
      </c>
      <c r="M20" s="41">
        <f>M21+M24+M25</f>
        <v>5.756783216783218</v>
      </c>
      <c r="N20" s="41">
        <f>N21+N24+N25</f>
        <v>0</v>
      </c>
      <c r="O20" s="43">
        <f>O21+O24+O25</f>
        <v>5292000</v>
      </c>
    </row>
    <row r="21" spans="1:15" ht="12.75" hidden="1">
      <c r="A21" s="62"/>
      <c r="B21" s="63"/>
      <c r="C21" s="64" t="s">
        <v>43</v>
      </c>
      <c r="D21" s="47" t="s">
        <v>44</v>
      </c>
      <c r="E21" s="47">
        <v>550000</v>
      </c>
      <c r="F21" s="47">
        <v>0</v>
      </c>
      <c r="G21" s="47">
        <v>0</v>
      </c>
      <c r="H21" s="48">
        <v>550000</v>
      </c>
      <c r="I21" s="47">
        <v>0</v>
      </c>
      <c r="J21" s="47">
        <v>0</v>
      </c>
      <c r="K21" s="47">
        <v>550000</v>
      </c>
      <c r="L21" s="48">
        <v>610000</v>
      </c>
      <c r="M21" s="65">
        <f>L21/K21</f>
        <v>1.1090909090909091</v>
      </c>
      <c r="N21" s="58">
        <v>0</v>
      </c>
      <c r="O21" s="59">
        <f>L21+N21</f>
        <v>610000</v>
      </c>
    </row>
    <row r="22" spans="1:15" ht="12.75" hidden="1">
      <c r="A22" s="62"/>
      <c r="B22" s="63"/>
      <c r="C22" s="64" t="s">
        <v>45</v>
      </c>
      <c r="D22" s="47" t="s">
        <v>46</v>
      </c>
      <c r="E22" s="47"/>
      <c r="F22" s="47"/>
      <c r="G22" s="47"/>
      <c r="H22" s="48"/>
      <c r="I22" s="47"/>
      <c r="J22" s="47"/>
      <c r="K22" s="47"/>
      <c r="L22" s="48"/>
      <c r="M22" s="65"/>
      <c r="N22" s="58"/>
      <c r="O22" s="59"/>
    </row>
    <row r="23" spans="1:15" ht="12.75" hidden="1">
      <c r="A23" s="62"/>
      <c r="B23" s="63"/>
      <c r="C23" s="64"/>
      <c r="D23" s="47" t="s">
        <v>47</v>
      </c>
      <c r="E23" s="47"/>
      <c r="F23" s="47"/>
      <c r="G23" s="47"/>
      <c r="H23" s="48"/>
      <c r="I23" s="47"/>
      <c r="J23" s="47"/>
      <c r="K23" s="47"/>
      <c r="L23" s="48"/>
      <c r="M23" s="65"/>
      <c r="N23" s="58"/>
      <c r="O23" s="59"/>
    </row>
    <row r="24" spans="1:15" ht="12.75" hidden="1">
      <c r="A24" s="62"/>
      <c r="B24" s="63"/>
      <c r="C24" s="64"/>
      <c r="D24" s="66" t="s">
        <v>48</v>
      </c>
      <c r="E24" s="47">
        <v>195000</v>
      </c>
      <c r="F24" s="47">
        <v>0</v>
      </c>
      <c r="G24" s="47">
        <v>0</v>
      </c>
      <c r="H24" s="48">
        <v>195000</v>
      </c>
      <c r="I24" s="47">
        <v>0</v>
      </c>
      <c r="J24" s="47">
        <v>0</v>
      </c>
      <c r="K24" s="47">
        <v>195000</v>
      </c>
      <c r="L24" s="48">
        <v>240000</v>
      </c>
      <c r="M24" s="65">
        <f>L24/K24</f>
        <v>1.2307692307692308</v>
      </c>
      <c r="N24" s="58">
        <v>0</v>
      </c>
      <c r="O24" s="59">
        <f>L24+N24</f>
        <v>240000</v>
      </c>
    </row>
    <row r="25" spans="1:17" ht="12.75" hidden="1">
      <c r="A25" s="62"/>
      <c r="B25" s="63"/>
      <c r="C25" s="64" t="s">
        <v>49</v>
      </c>
      <c r="D25" s="47" t="s">
        <v>50</v>
      </c>
      <c r="E25" s="47">
        <f>5500000-500000-1000000+159575</f>
        <v>4159575</v>
      </c>
      <c r="F25" s="47">
        <v>0</v>
      </c>
      <c r="G25" s="47">
        <v>0</v>
      </c>
      <c r="H25" s="67">
        <f>5500000-500000-1000000+159575</f>
        <v>4159575</v>
      </c>
      <c r="I25" s="68">
        <v>0</v>
      </c>
      <c r="J25" s="68">
        <v>2859575</v>
      </c>
      <c r="K25" s="68">
        <v>1300000</v>
      </c>
      <c r="L25" s="67">
        <v>4442000</v>
      </c>
      <c r="M25" s="65">
        <f>L25/K25</f>
        <v>3.416923076923077</v>
      </c>
      <c r="N25" s="58">
        <v>0</v>
      </c>
      <c r="O25" s="59">
        <f>L25+N25</f>
        <v>4442000</v>
      </c>
      <c r="Q25" s="1" t="s">
        <v>20</v>
      </c>
    </row>
    <row r="26" spans="1:15" ht="12.75" hidden="1">
      <c r="A26" s="62"/>
      <c r="B26" s="63"/>
      <c r="C26" s="69"/>
      <c r="D26" s="47" t="s">
        <v>51</v>
      </c>
      <c r="E26" s="47"/>
      <c r="F26" s="47"/>
      <c r="G26" s="47"/>
      <c r="H26" s="48"/>
      <c r="I26" s="47"/>
      <c r="J26" s="47"/>
      <c r="K26" s="47"/>
      <c r="L26" s="48"/>
      <c r="M26" s="65"/>
      <c r="N26" s="58"/>
      <c r="O26" s="59"/>
    </row>
    <row r="27" spans="1:15" ht="12.75" hidden="1">
      <c r="A27" s="70">
        <v>710</v>
      </c>
      <c r="B27" s="71" t="s">
        <v>52</v>
      </c>
      <c r="C27" s="71"/>
      <c r="D27" s="71"/>
      <c r="E27" s="72"/>
      <c r="F27" s="72"/>
      <c r="G27" s="72"/>
      <c r="H27" s="73">
        <v>0</v>
      </c>
      <c r="I27" s="73">
        <v>46360</v>
      </c>
      <c r="J27" s="73">
        <v>0</v>
      </c>
      <c r="K27" s="74">
        <v>46360</v>
      </c>
      <c r="L27" s="75">
        <v>0</v>
      </c>
      <c r="M27" s="76">
        <f>L27/K27</f>
        <v>0</v>
      </c>
      <c r="N27" s="77"/>
      <c r="O27" s="78"/>
    </row>
    <row r="28" spans="1:15" ht="12.75" hidden="1">
      <c r="A28" s="62"/>
      <c r="B28" s="39">
        <v>71004</v>
      </c>
      <c r="C28" s="69"/>
      <c r="D28" s="54" t="s">
        <v>53</v>
      </c>
      <c r="E28" s="79"/>
      <c r="F28" s="79"/>
      <c r="G28" s="79"/>
      <c r="H28" s="41">
        <v>0</v>
      </c>
      <c r="I28" s="40">
        <v>46360</v>
      </c>
      <c r="J28" s="40">
        <v>0</v>
      </c>
      <c r="K28" s="40">
        <v>46360</v>
      </c>
      <c r="L28" s="41">
        <v>0</v>
      </c>
      <c r="M28" s="80">
        <f>L28/K28</f>
        <v>0</v>
      </c>
      <c r="N28" s="50"/>
      <c r="O28" s="51"/>
    </row>
    <row r="29" spans="1:15" ht="12.75" hidden="1">
      <c r="A29" s="62"/>
      <c r="B29" s="63"/>
      <c r="C29" s="69" t="s">
        <v>54</v>
      </c>
      <c r="D29" s="47" t="s">
        <v>55</v>
      </c>
      <c r="E29" s="79"/>
      <c r="F29" s="79"/>
      <c r="G29" s="79"/>
      <c r="H29" s="67">
        <v>0</v>
      </c>
      <c r="I29" s="68">
        <v>46360</v>
      </c>
      <c r="J29" s="68"/>
      <c r="K29" s="68">
        <v>46360</v>
      </c>
      <c r="L29" s="67">
        <v>0</v>
      </c>
      <c r="M29" s="81">
        <f>L29/K29</f>
        <v>0</v>
      </c>
      <c r="N29" s="50"/>
      <c r="O29" s="51"/>
    </row>
    <row r="30" spans="1:15" ht="15">
      <c r="A30" s="60">
        <v>710</v>
      </c>
      <c r="B30" s="82" t="s">
        <v>52</v>
      </c>
      <c r="C30" s="82"/>
      <c r="D30" s="82"/>
      <c r="E30" s="83"/>
      <c r="F30" s="83"/>
      <c r="G30" s="83"/>
      <c r="H30" s="35"/>
      <c r="I30" s="34"/>
      <c r="J30" s="34"/>
      <c r="K30" s="34"/>
      <c r="L30" s="35">
        <f>L31</f>
        <v>0</v>
      </c>
      <c r="M30" s="35">
        <f>M31</f>
        <v>0</v>
      </c>
      <c r="N30" s="35">
        <f>N31</f>
        <v>5490</v>
      </c>
      <c r="O30" s="36">
        <f>O31</f>
        <v>5490</v>
      </c>
    </row>
    <row r="31" spans="1:15" ht="15">
      <c r="A31" s="62"/>
      <c r="B31" s="61">
        <v>71004</v>
      </c>
      <c r="C31" s="69"/>
      <c r="D31" s="54" t="s">
        <v>53</v>
      </c>
      <c r="E31" s="84"/>
      <c r="F31" s="84"/>
      <c r="G31" s="84"/>
      <c r="H31" s="41"/>
      <c r="I31" s="40"/>
      <c r="J31" s="40"/>
      <c r="K31" s="40"/>
      <c r="L31" s="41">
        <f>L32</f>
        <v>0</v>
      </c>
      <c r="M31" s="41">
        <f>M32</f>
        <v>0</v>
      </c>
      <c r="N31" s="41">
        <f>N32</f>
        <v>5490</v>
      </c>
      <c r="O31" s="43">
        <f>O32</f>
        <v>5490</v>
      </c>
    </row>
    <row r="32" spans="1:15" ht="15">
      <c r="A32" s="62"/>
      <c r="B32" s="63"/>
      <c r="C32" s="69" t="s">
        <v>54</v>
      </c>
      <c r="D32" s="47" t="s">
        <v>55</v>
      </c>
      <c r="E32" s="79"/>
      <c r="F32" s="79"/>
      <c r="G32" s="79"/>
      <c r="H32" s="67"/>
      <c r="I32" s="68"/>
      <c r="J32" s="68"/>
      <c r="K32" s="68"/>
      <c r="L32" s="67">
        <v>0</v>
      </c>
      <c r="M32" s="85"/>
      <c r="N32" s="67">
        <v>5490</v>
      </c>
      <c r="O32" s="59">
        <f>L32+N32</f>
        <v>5490</v>
      </c>
    </row>
    <row r="33" spans="1:15" ht="12.75" hidden="1">
      <c r="A33" s="60" t="s">
        <v>56</v>
      </c>
      <c r="B33" s="33" t="s">
        <v>57</v>
      </c>
      <c r="C33" s="33"/>
      <c r="D33" s="33"/>
      <c r="E33" s="34" t="e">
        <f>E34+E39+#REF!</f>
        <v>#REF!</v>
      </c>
      <c r="F33" s="34">
        <v>0</v>
      </c>
      <c r="G33" s="34">
        <v>0</v>
      </c>
      <c r="H33" s="35" t="e">
        <f>H34+H39+#REF!</f>
        <v>#REF!</v>
      </c>
      <c r="I33" s="35" t="e">
        <f>I34+I39+#REF!</f>
        <v>#REF!</v>
      </c>
      <c r="J33" s="35" t="e">
        <f>J34+J39+#REF!</f>
        <v>#REF!</v>
      </c>
      <c r="K33" s="34" t="e">
        <f>K34+K39+#REF!</f>
        <v>#REF!</v>
      </c>
      <c r="L33" s="35">
        <f>L34+L39</f>
        <v>263600</v>
      </c>
      <c r="M33" s="35">
        <f>M34+M39</f>
        <v>3.265618577887382</v>
      </c>
      <c r="N33" s="35">
        <f>N34+N39</f>
        <v>0</v>
      </c>
      <c r="O33" s="36">
        <f>O34+O39</f>
        <v>263600</v>
      </c>
    </row>
    <row r="34" spans="1:15" ht="12.75" hidden="1">
      <c r="A34" s="37"/>
      <c r="B34" s="38" t="s">
        <v>58</v>
      </c>
      <c r="C34" s="39"/>
      <c r="D34" s="86" t="s">
        <v>59</v>
      </c>
      <c r="E34" s="87">
        <f>SUM(E36:E38)</f>
        <v>249800</v>
      </c>
      <c r="F34" s="40">
        <v>0</v>
      </c>
      <c r="G34" s="40">
        <v>0</v>
      </c>
      <c r="H34" s="41">
        <f>SUM(H36:H38)</f>
        <v>249800</v>
      </c>
      <c r="I34" s="40">
        <v>0</v>
      </c>
      <c r="J34" s="40">
        <v>0</v>
      </c>
      <c r="K34" s="40">
        <f>SUM(K36:K38)</f>
        <v>249800</v>
      </c>
      <c r="L34" s="41">
        <f>SUM(L36:L38)</f>
        <v>253600</v>
      </c>
      <c r="M34" s="41">
        <f>SUM(M36:M38)</f>
        <v>2.015618577887382</v>
      </c>
      <c r="N34" s="41">
        <f>SUM(N36:N38)</f>
        <v>0</v>
      </c>
      <c r="O34" s="43">
        <f>SUM(O36:O38)</f>
        <v>253600</v>
      </c>
    </row>
    <row r="35" spans="1:15" ht="12.75" hidden="1">
      <c r="A35" s="62"/>
      <c r="B35" s="63"/>
      <c r="C35" s="88" t="s">
        <v>60</v>
      </c>
      <c r="D35" s="48" t="s">
        <v>61</v>
      </c>
      <c r="E35" s="87"/>
      <c r="F35" s="40"/>
      <c r="G35" s="40"/>
      <c r="H35" s="41"/>
      <c r="I35" s="40"/>
      <c r="J35" s="40"/>
      <c r="K35" s="40"/>
      <c r="L35" s="41"/>
      <c r="M35" s="49"/>
      <c r="N35" s="50"/>
      <c r="O35" s="51"/>
    </row>
    <row r="36" spans="1:15" ht="12.75" hidden="1">
      <c r="A36" s="62"/>
      <c r="B36" s="63"/>
      <c r="C36" s="63"/>
      <c r="D36" s="89" t="s">
        <v>62</v>
      </c>
      <c r="E36" s="90">
        <v>243300</v>
      </c>
      <c r="F36" s="47">
        <v>0</v>
      </c>
      <c r="G36" s="47">
        <v>0</v>
      </c>
      <c r="H36" s="48">
        <v>243300</v>
      </c>
      <c r="I36" s="47">
        <v>0</v>
      </c>
      <c r="J36" s="47">
        <v>0</v>
      </c>
      <c r="K36" s="47">
        <v>243300</v>
      </c>
      <c r="L36" s="48">
        <v>247100</v>
      </c>
      <c r="M36" s="65">
        <f>L36/K36</f>
        <v>1.0156185778873819</v>
      </c>
      <c r="N36" s="58">
        <v>0</v>
      </c>
      <c r="O36" s="59">
        <f>L36+N36</f>
        <v>247100</v>
      </c>
    </row>
    <row r="37" spans="1:15" ht="12.75" hidden="1">
      <c r="A37" s="62"/>
      <c r="B37" s="63"/>
      <c r="C37" s="88" t="s">
        <v>63</v>
      </c>
      <c r="D37" s="48" t="s">
        <v>64</v>
      </c>
      <c r="E37" s="90"/>
      <c r="F37" s="47"/>
      <c r="G37" s="47"/>
      <c r="H37" s="48"/>
      <c r="I37" s="47"/>
      <c r="J37" s="47"/>
      <c r="K37" s="47"/>
      <c r="L37" s="48"/>
      <c r="M37" s="65"/>
      <c r="N37" s="58"/>
      <c r="O37" s="59"/>
    </row>
    <row r="38" spans="1:16" ht="12.75" hidden="1">
      <c r="A38" s="62"/>
      <c r="B38" s="63"/>
      <c r="C38" s="63"/>
      <c r="D38" s="48" t="s">
        <v>65</v>
      </c>
      <c r="E38" s="90">
        <v>6500</v>
      </c>
      <c r="F38" s="47">
        <v>0</v>
      </c>
      <c r="G38" s="47">
        <v>0</v>
      </c>
      <c r="H38" s="48">
        <v>6500</v>
      </c>
      <c r="I38" s="47">
        <v>0</v>
      </c>
      <c r="J38" s="47">
        <v>0</v>
      </c>
      <c r="K38" s="47">
        <v>6500</v>
      </c>
      <c r="L38" s="48">
        <v>6500</v>
      </c>
      <c r="M38" s="65">
        <f>L38/K38</f>
        <v>1</v>
      </c>
      <c r="N38" s="58">
        <v>0</v>
      </c>
      <c r="O38" s="59">
        <f>L38+N38</f>
        <v>6500</v>
      </c>
      <c r="P38" s="91"/>
    </row>
    <row r="39" spans="1:15" ht="12.75" hidden="1">
      <c r="A39" s="37"/>
      <c r="B39" s="38" t="s">
        <v>66</v>
      </c>
      <c r="C39" s="39"/>
      <c r="D39" s="41" t="s">
        <v>67</v>
      </c>
      <c r="E39" s="87">
        <f>SUM(E42:E43)</f>
        <v>7000</v>
      </c>
      <c r="F39" s="40">
        <v>0</v>
      </c>
      <c r="G39" s="40">
        <v>0</v>
      </c>
      <c r="H39" s="41">
        <f>SUM(H40:H44)</f>
        <v>7137</v>
      </c>
      <c r="I39" s="41">
        <f>SUM(I40:I44)</f>
        <v>9000</v>
      </c>
      <c r="J39" s="41">
        <f>SUM(J40:J44)</f>
        <v>137</v>
      </c>
      <c r="K39" s="40">
        <f>SUM(K40:K44)</f>
        <v>16000</v>
      </c>
      <c r="L39" s="41">
        <f>SUM(L40:L44)</f>
        <v>10000</v>
      </c>
      <c r="M39" s="41">
        <f>SUM(M40:M44)</f>
        <v>1.25</v>
      </c>
      <c r="N39" s="41">
        <f>SUM(N40:N44)</f>
        <v>0</v>
      </c>
      <c r="O39" s="43">
        <f>SUM(O40:O44)</f>
        <v>10000</v>
      </c>
    </row>
    <row r="40" spans="1:15" ht="12.75" hidden="1">
      <c r="A40" s="62"/>
      <c r="B40" s="63"/>
      <c r="C40" s="88" t="s">
        <v>45</v>
      </c>
      <c r="D40" s="48" t="s">
        <v>46</v>
      </c>
      <c r="E40" s="87"/>
      <c r="F40" s="40"/>
      <c r="G40" s="40"/>
      <c r="H40" s="67"/>
      <c r="I40" s="68"/>
      <c r="J40" s="68"/>
      <c r="K40" s="68"/>
      <c r="L40" s="67"/>
      <c r="M40" s="49"/>
      <c r="N40" s="50"/>
      <c r="O40" s="51"/>
    </row>
    <row r="41" spans="1:15" ht="12.75" hidden="1">
      <c r="A41" s="62"/>
      <c r="B41" s="63"/>
      <c r="C41" s="63"/>
      <c r="D41" s="48" t="s">
        <v>47</v>
      </c>
      <c r="E41" s="87"/>
      <c r="F41" s="40"/>
      <c r="G41" s="40"/>
      <c r="H41" s="41"/>
      <c r="I41" s="40"/>
      <c r="J41" s="40"/>
      <c r="K41" s="40"/>
      <c r="L41" s="41"/>
      <c r="M41" s="49"/>
      <c r="N41" s="50"/>
      <c r="O41" s="51"/>
    </row>
    <row r="42" spans="1:15" ht="12.75" hidden="1">
      <c r="A42" s="62"/>
      <c r="B42" s="63"/>
      <c r="C42" s="63"/>
      <c r="D42" s="89" t="s">
        <v>48</v>
      </c>
      <c r="E42" s="90">
        <v>4000</v>
      </c>
      <c r="F42" s="47">
        <v>0</v>
      </c>
      <c r="G42" s="47">
        <v>0</v>
      </c>
      <c r="H42" s="48">
        <v>4000</v>
      </c>
      <c r="I42" s="47">
        <v>0</v>
      </c>
      <c r="J42" s="47">
        <v>0</v>
      </c>
      <c r="K42" s="47">
        <v>4000</v>
      </c>
      <c r="L42" s="48">
        <v>4000</v>
      </c>
      <c r="M42" s="65">
        <f>L42/K42</f>
        <v>1</v>
      </c>
      <c r="N42" s="58">
        <v>0</v>
      </c>
      <c r="O42" s="59">
        <f>L42+N42</f>
        <v>4000</v>
      </c>
    </row>
    <row r="43" spans="1:15" ht="12.75" hidden="1">
      <c r="A43" s="62"/>
      <c r="B43" s="63"/>
      <c r="C43" s="88" t="s">
        <v>68</v>
      </c>
      <c r="D43" s="48" t="s">
        <v>69</v>
      </c>
      <c r="E43" s="90">
        <v>3000</v>
      </c>
      <c r="F43" s="47">
        <v>0</v>
      </c>
      <c r="G43" s="47">
        <v>0</v>
      </c>
      <c r="H43" s="48">
        <v>3000</v>
      </c>
      <c r="I43" s="47">
        <v>9000</v>
      </c>
      <c r="J43" s="47">
        <v>0</v>
      </c>
      <c r="K43" s="47">
        <v>12000</v>
      </c>
      <c r="L43" s="48">
        <v>3000</v>
      </c>
      <c r="M43" s="65">
        <f>L43/K43</f>
        <v>0.25</v>
      </c>
      <c r="N43" s="58">
        <v>0</v>
      </c>
      <c r="O43" s="59">
        <f>L43+N43</f>
        <v>3000</v>
      </c>
    </row>
    <row r="44" spans="1:15" ht="12.75" hidden="1">
      <c r="A44" s="62"/>
      <c r="B44" s="63"/>
      <c r="C44" s="63" t="s">
        <v>70</v>
      </c>
      <c r="D44" s="48" t="s">
        <v>71</v>
      </c>
      <c r="E44" s="90"/>
      <c r="F44" s="47"/>
      <c r="G44" s="47"/>
      <c r="H44" s="48">
        <v>137</v>
      </c>
      <c r="I44" s="47">
        <v>0</v>
      </c>
      <c r="J44" s="47">
        <v>137</v>
      </c>
      <c r="K44" s="47">
        <v>0</v>
      </c>
      <c r="L44" s="67">
        <v>3000</v>
      </c>
      <c r="M44" s="65"/>
      <c r="N44" s="58">
        <v>0</v>
      </c>
      <c r="O44" s="59">
        <f>L44+N44</f>
        <v>3000</v>
      </c>
    </row>
    <row r="45" spans="1:17" ht="12.75" hidden="1">
      <c r="A45" s="92" t="s">
        <v>72</v>
      </c>
      <c r="B45" s="93" t="s">
        <v>73</v>
      </c>
      <c r="C45" s="93"/>
      <c r="D45" s="93"/>
      <c r="E45" s="94"/>
      <c r="F45" s="94"/>
      <c r="G45" s="94"/>
      <c r="H45" s="95"/>
      <c r="I45" s="94"/>
      <c r="J45" s="94"/>
      <c r="K45" s="94"/>
      <c r="L45" s="95"/>
      <c r="M45" s="96"/>
      <c r="N45" s="97"/>
      <c r="O45" s="98"/>
      <c r="Q45" s="1" t="s">
        <v>20</v>
      </c>
    </row>
    <row r="46" spans="1:15" ht="12.75" hidden="1">
      <c r="A46" s="99"/>
      <c r="B46" s="100" t="s">
        <v>74</v>
      </c>
      <c r="C46" s="100"/>
      <c r="D46" s="100"/>
      <c r="E46" s="101" t="e">
        <f>E48+#REF!</f>
        <v>#REF!</v>
      </c>
      <c r="F46" s="101">
        <v>0</v>
      </c>
      <c r="G46" s="101">
        <v>0</v>
      </c>
      <c r="H46" s="102" t="e">
        <f>H48+#REF!+#REF!</f>
        <v>#REF!</v>
      </c>
      <c r="I46" s="102" t="e">
        <f>I48+#REF!+#REF!</f>
        <v>#REF!</v>
      </c>
      <c r="J46" s="102" t="e">
        <f>J48+#REF!+#REF!</f>
        <v>#REF!</v>
      </c>
      <c r="K46" s="101" t="e">
        <f>K48+#REF!+#REF!</f>
        <v>#REF!</v>
      </c>
      <c r="L46" s="102">
        <f>L48</f>
        <v>7000</v>
      </c>
      <c r="M46" s="102">
        <f>M48</f>
        <v>1.0144927536231885</v>
      </c>
      <c r="N46" s="102">
        <f>N48</f>
        <v>0</v>
      </c>
      <c r="O46" s="103">
        <f>O48</f>
        <v>7000</v>
      </c>
    </row>
    <row r="47" spans="1:15" ht="12.75" hidden="1">
      <c r="A47" s="37"/>
      <c r="B47" s="38" t="s">
        <v>75</v>
      </c>
      <c r="C47" s="39"/>
      <c r="D47" s="40" t="s">
        <v>76</v>
      </c>
      <c r="E47" s="47"/>
      <c r="F47" s="47"/>
      <c r="G47" s="47"/>
      <c r="H47" s="48"/>
      <c r="I47" s="47"/>
      <c r="J47" s="47"/>
      <c r="K47" s="47"/>
      <c r="L47" s="48"/>
      <c r="M47" s="80"/>
      <c r="N47" s="50"/>
      <c r="O47" s="51"/>
    </row>
    <row r="48" spans="1:15" ht="12.75" hidden="1">
      <c r="A48" s="37"/>
      <c r="B48" s="39"/>
      <c r="C48" s="39"/>
      <c r="D48" s="40" t="s">
        <v>77</v>
      </c>
      <c r="E48" s="40" t="e">
        <f>#REF!</f>
        <v>#REF!</v>
      </c>
      <c r="F48" s="40">
        <v>0</v>
      </c>
      <c r="G48" s="40">
        <v>0</v>
      </c>
      <c r="H48" s="41">
        <v>6900</v>
      </c>
      <c r="I48" s="40">
        <v>0</v>
      </c>
      <c r="J48" s="40">
        <v>0</v>
      </c>
      <c r="K48" s="40">
        <v>6900</v>
      </c>
      <c r="L48" s="41">
        <f>L50</f>
        <v>7000</v>
      </c>
      <c r="M48" s="41">
        <f>M50</f>
        <v>1.0144927536231885</v>
      </c>
      <c r="N48" s="41">
        <f>N50</f>
        <v>0</v>
      </c>
      <c r="O48" s="43">
        <f>O50</f>
        <v>7000</v>
      </c>
    </row>
    <row r="49" spans="1:15" ht="12.75" hidden="1">
      <c r="A49" s="62"/>
      <c r="B49" s="63"/>
      <c r="C49" s="88" t="s">
        <v>60</v>
      </c>
      <c r="D49" s="47" t="s">
        <v>61</v>
      </c>
      <c r="E49" s="40"/>
      <c r="F49" s="40"/>
      <c r="G49" s="40"/>
      <c r="H49" s="41"/>
      <c r="I49" s="40"/>
      <c r="J49" s="40"/>
      <c r="K49" s="40"/>
      <c r="L49" s="41"/>
      <c r="M49" s="49"/>
      <c r="N49" s="50"/>
      <c r="O49" s="51"/>
    </row>
    <row r="50" spans="1:15" ht="12.75" hidden="1">
      <c r="A50" s="62"/>
      <c r="B50" s="63"/>
      <c r="C50" s="88"/>
      <c r="D50" s="47" t="s">
        <v>78</v>
      </c>
      <c r="E50" s="40"/>
      <c r="F50" s="40"/>
      <c r="G50" s="40"/>
      <c r="H50" s="67">
        <v>6900</v>
      </c>
      <c r="I50" s="68">
        <v>0</v>
      </c>
      <c r="J50" s="68">
        <v>0</v>
      </c>
      <c r="K50" s="68">
        <v>6900</v>
      </c>
      <c r="L50" s="67">
        <v>7000</v>
      </c>
      <c r="M50" s="65">
        <f>L50/K50</f>
        <v>1.0144927536231885</v>
      </c>
      <c r="N50" s="58">
        <v>0</v>
      </c>
      <c r="O50" s="59">
        <f>L50+N50</f>
        <v>7000</v>
      </c>
    </row>
    <row r="51" spans="1:15" ht="15">
      <c r="A51" s="60" t="s">
        <v>79</v>
      </c>
      <c r="B51" s="33" t="s">
        <v>80</v>
      </c>
      <c r="C51" s="33"/>
      <c r="D51" s="33"/>
      <c r="E51" s="34">
        <f>E52+E55</f>
        <v>17900</v>
      </c>
      <c r="F51" s="34">
        <v>0</v>
      </c>
      <c r="G51" s="34">
        <v>0</v>
      </c>
      <c r="H51" s="35">
        <f>H52+H55</f>
        <v>17900</v>
      </c>
      <c r="I51" s="35">
        <f>I52+I55</f>
        <v>0</v>
      </c>
      <c r="J51" s="35">
        <f>J52+J55</f>
        <v>0</v>
      </c>
      <c r="K51" s="34">
        <f>K52+K55</f>
        <v>17900</v>
      </c>
      <c r="L51" s="35">
        <f>L52+L55</f>
        <v>40400</v>
      </c>
      <c r="M51" s="35">
        <f>M52+M55</f>
        <v>2.804597701149425</v>
      </c>
      <c r="N51" s="104">
        <f>N52+N55</f>
        <v>1175</v>
      </c>
      <c r="O51" s="105">
        <f>O52+O55</f>
        <v>41575</v>
      </c>
    </row>
    <row r="52" spans="1:15" ht="12.75" customHeight="1" hidden="1">
      <c r="A52" s="37"/>
      <c r="B52" s="38" t="s">
        <v>81</v>
      </c>
      <c r="C52" s="39"/>
      <c r="D52" s="40" t="s">
        <v>82</v>
      </c>
      <c r="E52" s="40">
        <f>E54</f>
        <v>2900</v>
      </c>
      <c r="F52" s="40">
        <v>0</v>
      </c>
      <c r="G52" s="40">
        <v>0</v>
      </c>
      <c r="H52" s="41">
        <f>H54</f>
        <v>2900</v>
      </c>
      <c r="I52" s="40">
        <v>0</v>
      </c>
      <c r="J52" s="40">
        <v>0</v>
      </c>
      <c r="K52" s="40">
        <f>K54</f>
        <v>2900</v>
      </c>
      <c r="L52" s="41">
        <f>L54</f>
        <v>400</v>
      </c>
      <c r="M52" s="41">
        <f>M54</f>
        <v>0.13793103448275862</v>
      </c>
      <c r="N52" s="41">
        <f>N54</f>
        <v>0</v>
      </c>
      <c r="O52" s="43">
        <f>O54</f>
        <v>400</v>
      </c>
    </row>
    <row r="53" spans="1:15" ht="12.75" hidden="1">
      <c r="A53" s="62"/>
      <c r="B53" s="63"/>
      <c r="C53" s="88" t="s">
        <v>60</v>
      </c>
      <c r="D53" s="47" t="s">
        <v>61</v>
      </c>
      <c r="E53" s="40"/>
      <c r="F53" s="40"/>
      <c r="G53" s="40"/>
      <c r="H53" s="41"/>
      <c r="I53" s="40"/>
      <c r="J53" s="40"/>
      <c r="K53" s="40"/>
      <c r="L53" s="41"/>
      <c r="M53" s="49"/>
      <c r="N53" s="50"/>
      <c r="O53" s="51"/>
    </row>
    <row r="54" spans="1:15" ht="12.75" hidden="1">
      <c r="A54" s="62"/>
      <c r="B54" s="63"/>
      <c r="C54" s="63"/>
      <c r="D54" s="66" t="s">
        <v>83</v>
      </c>
      <c r="E54" s="47">
        <v>2900</v>
      </c>
      <c r="F54" s="47">
        <v>0</v>
      </c>
      <c r="G54" s="47">
        <v>0</v>
      </c>
      <c r="H54" s="48">
        <v>2900</v>
      </c>
      <c r="I54" s="47">
        <v>0</v>
      </c>
      <c r="J54" s="47">
        <v>0</v>
      </c>
      <c r="K54" s="47">
        <v>2900</v>
      </c>
      <c r="L54" s="48">
        <v>400</v>
      </c>
      <c r="M54" s="65">
        <f>L54/K54</f>
        <v>0.13793103448275862</v>
      </c>
      <c r="N54" s="58">
        <v>0</v>
      </c>
      <c r="O54" s="59">
        <f>L54+N54</f>
        <v>400</v>
      </c>
    </row>
    <row r="55" spans="1:15" ht="15">
      <c r="A55" s="37"/>
      <c r="B55" s="38" t="s">
        <v>84</v>
      </c>
      <c r="C55" s="39"/>
      <c r="D55" s="40" t="s">
        <v>85</v>
      </c>
      <c r="E55" s="40">
        <f>SUM(E56:E56)</f>
        <v>15000</v>
      </c>
      <c r="F55" s="40">
        <v>0</v>
      </c>
      <c r="G55" s="40">
        <v>0</v>
      </c>
      <c r="H55" s="41">
        <f>SUM(H56:H56)</f>
        <v>15000</v>
      </c>
      <c r="I55" s="40">
        <v>0</v>
      </c>
      <c r="J55" s="40">
        <v>0</v>
      </c>
      <c r="K55" s="40">
        <f>SUM(K56:K56)</f>
        <v>15000</v>
      </c>
      <c r="L55" s="41">
        <f>L56+L57</f>
        <v>40000</v>
      </c>
      <c r="M55" s="41">
        <f>M56+M57</f>
        <v>2.6666666666666665</v>
      </c>
      <c r="N55" s="41">
        <f>N56+N57</f>
        <v>1175</v>
      </c>
      <c r="O55" s="43">
        <f>O56+O57</f>
        <v>41175</v>
      </c>
    </row>
    <row r="56" spans="1:15" ht="15">
      <c r="A56" s="62"/>
      <c r="B56" s="63"/>
      <c r="C56" s="88" t="s">
        <v>86</v>
      </c>
      <c r="D56" s="47" t="s">
        <v>87</v>
      </c>
      <c r="E56" s="47">
        <v>15000</v>
      </c>
      <c r="F56" s="47">
        <v>0</v>
      </c>
      <c r="G56" s="47">
        <v>0</v>
      </c>
      <c r="H56" s="48">
        <v>15000</v>
      </c>
      <c r="I56" s="47">
        <v>0</v>
      </c>
      <c r="J56" s="47">
        <v>0</v>
      </c>
      <c r="K56" s="47">
        <v>15000</v>
      </c>
      <c r="L56" s="48">
        <v>40000</v>
      </c>
      <c r="M56" s="106">
        <f>L56/K56</f>
        <v>2.6666666666666665</v>
      </c>
      <c r="N56" s="58">
        <v>0</v>
      </c>
      <c r="O56" s="59">
        <f>L56+N56</f>
        <v>40000</v>
      </c>
    </row>
    <row r="57" spans="1:15" ht="15">
      <c r="A57" s="62"/>
      <c r="B57" s="107"/>
      <c r="C57" s="88" t="s">
        <v>88</v>
      </c>
      <c r="D57" s="68" t="s">
        <v>89</v>
      </c>
      <c r="E57" s="68"/>
      <c r="F57" s="68"/>
      <c r="G57" s="68"/>
      <c r="H57" s="67"/>
      <c r="I57" s="68"/>
      <c r="J57" s="68"/>
      <c r="K57" s="68"/>
      <c r="L57" s="67">
        <v>0</v>
      </c>
      <c r="M57" s="106"/>
      <c r="N57" s="67">
        <v>1175</v>
      </c>
      <c r="O57" s="59">
        <f>L57+N57</f>
        <v>1175</v>
      </c>
    </row>
    <row r="58" spans="1:15" ht="15">
      <c r="A58" s="92" t="s">
        <v>90</v>
      </c>
      <c r="B58" s="93" t="s">
        <v>91</v>
      </c>
      <c r="C58" s="93"/>
      <c r="D58" s="93"/>
      <c r="E58" s="94"/>
      <c r="F58" s="94"/>
      <c r="G58" s="94"/>
      <c r="H58" s="95"/>
      <c r="I58" s="94"/>
      <c r="J58" s="94"/>
      <c r="K58" s="94"/>
      <c r="L58" s="95"/>
      <c r="M58" s="96"/>
      <c r="N58" s="97"/>
      <c r="O58" s="98"/>
    </row>
    <row r="59" spans="1:15" ht="15">
      <c r="A59" s="108"/>
      <c r="B59" s="109" t="s">
        <v>92</v>
      </c>
      <c r="C59" s="109"/>
      <c r="D59" s="109"/>
      <c r="E59" s="110"/>
      <c r="F59" s="110"/>
      <c r="G59" s="110"/>
      <c r="H59" s="111"/>
      <c r="I59" s="110"/>
      <c r="J59" s="110"/>
      <c r="K59" s="110"/>
      <c r="L59" s="111"/>
      <c r="M59" s="112"/>
      <c r="N59" s="113"/>
      <c r="O59" s="114"/>
    </row>
    <row r="60" spans="1:15" ht="15">
      <c r="A60" s="99"/>
      <c r="B60" s="100" t="s">
        <v>93</v>
      </c>
      <c r="C60" s="100"/>
      <c r="D60" s="100"/>
      <c r="E60" s="101">
        <f>E61+E95+E64+E76+E90</f>
        <v>27203514</v>
      </c>
      <c r="F60" s="101">
        <v>0</v>
      </c>
      <c r="G60" s="101">
        <v>0</v>
      </c>
      <c r="H60" s="102">
        <f>H61+H95+H64+H76+H90</f>
        <v>27203514</v>
      </c>
      <c r="I60" s="102">
        <f>I61+I95+I64+I76+I90</f>
        <v>1500000</v>
      </c>
      <c r="J60" s="102">
        <f>J61+J95+J64+J76+J90</f>
        <v>900000</v>
      </c>
      <c r="K60" s="101">
        <f>K61+K95+K64+K76+K90</f>
        <v>27803514</v>
      </c>
      <c r="L60" s="102">
        <f>L61+L95+L64+L76+L90</f>
        <v>30178815</v>
      </c>
      <c r="M60" s="102">
        <f>M61+M95+M64+M76+M90</f>
        <v>36.57045306582793</v>
      </c>
      <c r="N60" s="102">
        <f>N61+N95+N64+N76+N90</f>
        <v>153827</v>
      </c>
      <c r="O60" s="103">
        <f>O61+O95+O64+O76+O90</f>
        <v>30332642</v>
      </c>
    </row>
    <row r="61" spans="1:15" ht="12.75" hidden="1">
      <c r="A61" s="37"/>
      <c r="B61" s="38" t="s">
        <v>94</v>
      </c>
      <c r="C61" s="39"/>
      <c r="D61" s="40" t="s">
        <v>95</v>
      </c>
      <c r="E61" s="40">
        <f>SUM(E62:E63)</f>
        <v>157080</v>
      </c>
      <c r="F61" s="40">
        <v>0</v>
      </c>
      <c r="G61" s="40">
        <v>0</v>
      </c>
      <c r="H61" s="41">
        <f>SUM(H62:H63)</f>
        <v>157080</v>
      </c>
      <c r="I61" s="40">
        <v>0</v>
      </c>
      <c r="J61" s="40">
        <v>0</v>
      </c>
      <c r="K61" s="40">
        <f>SUM(K62:K63)</f>
        <v>157080</v>
      </c>
      <c r="L61" s="41">
        <f>SUM(L62:L63)</f>
        <v>83000</v>
      </c>
      <c r="M61" s="41">
        <f>SUM(M62:M63)</f>
        <v>1.126038926880589</v>
      </c>
      <c r="N61" s="41">
        <f>SUM(N62:N63)</f>
        <v>0</v>
      </c>
      <c r="O61" s="43">
        <f>SUM(O62:O63)</f>
        <v>83000</v>
      </c>
    </row>
    <row r="62" spans="1:15" ht="12.75" hidden="1">
      <c r="A62" s="62"/>
      <c r="B62" s="63"/>
      <c r="C62" s="88" t="s">
        <v>96</v>
      </c>
      <c r="D62" s="47" t="s">
        <v>97</v>
      </c>
      <c r="E62" s="47">
        <f>100000+37080+15000</f>
        <v>152080</v>
      </c>
      <c r="F62" s="47">
        <v>0</v>
      </c>
      <c r="G62" s="47">
        <v>0</v>
      </c>
      <c r="H62" s="48">
        <f>100000+37080+15000</f>
        <v>152080</v>
      </c>
      <c r="I62" s="47">
        <v>0</v>
      </c>
      <c r="J62" s="47">
        <v>0</v>
      </c>
      <c r="K62" s="47">
        <f>100000+37080+15000</f>
        <v>152080</v>
      </c>
      <c r="L62" s="48">
        <v>80000</v>
      </c>
      <c r="M62" s="65">
        <f>L62/K62</f>
        <v>0.5260389268805892</v>
      </c>
      <c r="N62" s="58">
        <v>0</v>
      </c>
      <c r="O62" s="59">
        <f>L62+N62</f>
        <v>80000</v>
      </c>
    </row>
    <row r="63" spans="1:15" ht="12.75" hidden="1">
      <c r="A63" s="62"/>
      <c r="B63" s="63"/>
      <c r="C63" s="88" t="s">
        <v>98</v>
      </c>
      <c r="D63" s="47" t="s">
        <v>99</v>
      </c>
      <c r="E63" s="47">
        <v>5000</v>
      </c>
      <c r="F63" s="47">
        <v>0</v>
      </c>
      <c r="G63" s="47">
        <v>0</v>
      </c>
      <c r="H63" s="48">
        <v>5000</v>
      </c>
      <c r="I63" s="47">
        <v>0</v>
      </c>
      <c r="J63" s="47">
        <v>0</v>
      </c>
      <c r="K63" s="47">
        <v>5000</v>
      </c>
      <c r="L63" s="48">
        <v>3000</v>
      </c>
      <c r="M63" s="65">
        <f>L63/K63</f>
        <v>0.6</v>
      </c>
      <c r="N63" s="58">
        <v>0</v>
      </c>
      <c r="O63" s="59">
        <f>L63+N63</f>
        <v>3000</v>
      </c>
    </row>
    <row r="64" spans="1:15" ht="12.75" hidden="1">
      <c r="A64" s="37"/>
      <c r="B64" s="38" t="s">
        <v>100</v>
      </c>
      <c r="C64" s="39"/>
      <c r="D64" s="40" t="s">
        <v>101</v>
      </c>
      <c r="E64" s="40">
        <f>SUM(E67:E72)</f>
        <v>7880000</v>
      </c>
      <c r="F64" s="40">
        <v>0</v>
      </c>
      <c r="G64" s="40">
        <v>0</v>
      </c>
      <c r="H64" s="41">
        <f>SUM(H67:H73)</f>
        <v>7880000</v>
      </c>
      <c r="I64" s="41">
        <f>SUM(I67:I73)</f>
        <v>1500000</v>
      </c>
      <c r="J64" s="41">
        <f>SUM(J67:J73)</f>
        <v>0</v>
      </c>
      <c r="K64" s="40">
        <f>SUM(K67:K73)</f>
        <v>9380000</v>
      </c>
      <c r="L64" s="41">
        <f>SUM(L67:L75)</f>
        <v>8172000</v>
      </c>
      <c r="M64" s="41">
        <f>SUM(M67:M75)</f>
        <v>4.253809384450298</v>
      </c>
      <c r="N64" s="41">
        <f>SUM(N67:N75)</f>
        <v>0</v>
      </c>
      <c r="O64" s="43">
        <f>SUM(O67:O75)</f>
        <v>8172000</v>
      </c>
    </row>
    <row r="65" spans="1:15" ht="12.75" hidden="1">
      <c r="A65" s="37"/>
      <c r="B65" s="39"/>
      <c r="C65" s="39"/>
      <c r="D65" s="40" t="s">
        <v>102</v>
      </c>
      <c r="E65" s="40"/>
      <c r="F65" s="40"/>
      <c r="G65" s="40"/>
      <c r="H65" s="41"/>
      <c r="I65" s="40"/>
      <c r="J65" s="40"/>
      <c r="K65" s="40"/>
      <c r="L65" s="41"/>
      <c r="M65" s="49"/>
      <c r="N65" s="50"/>
      <c r="O65" s="51"/>
    </row>
    <row r="66" spans="1:15" ht="12.75" hidden="1">
      <c r="A66" s="37"/>
      <c r="B66" s="39"/>
      <c r="C66" s="39"/>
      <c r="D66" s="40" t="s">
        <v>103</v>
      </c>
      <c r="E66" s="40"/>
      <c r="F66" s="40"/>
      <c r="G66" s="40"/>
      <c r="H66" s="41"/>
      <c r="I66" s="40"/>
      <c r="J66" s="40"/>
      <c r="K66" s="40"/>
      <c r="L66" s="41"/>
      <c r="M66" s="49"/>
      <c r="N66" s="50"/>
      <c r="O66" s="51"/>
    </row>
    <row r="67" spans="1:15" ht="12.75" hidden="1">
      <c r="A67" s="62"/>
      <c r="B67" s="63"/>
      <c r="C67" s="88" t="s">
        <v>104</v>
      </c>
      <c r="D67" s="47" t="s">
        <v>105</v>
      </c>
      <c r="E67" s="47">
        <v>6700000</v>
      </c>
      <c r="F67" s="47">
        <v>0</v>
      </c>
      <c r="G67" s="47">
        <v>0</v>
      </c>
      <c r="H67" s="48">
        <v>6700000</v>
      </c>
      <c r="I67" s="47">
        <v>0</v>
      </c>
      <c r="J67" s="47">
        <v>0</v>
      </c>
      <c r="K67" s="47">
        <v>6700000</v>
      </c>
      <c r="L67" s="48">
        <v>6500000</v>
      </c>
      <c r="M67" s="65">
        <f>L67/K67</f>
        <v>0.9701492537313433</v>
      </c>
      <c r="N67" s="58">
        <v>0</v>
      </c>
      <c r="O67" s="59">
        <f>L67+N67</f>
        <v>6500000</v>
      </c>
    </row>
    <row r="68" spans="1:15" ht="12.75" hidden="1">
      <c r="A68" s="62"/>
      <c r="B68" s="63"/>
      <c r="C68" s="88" t="s">
        <v>106</v>
      </c>
      <c r="D68" s="47" t="s">
        <v>107</v>
      </c>
      <c r="E68" s="47">
        <v>170000</v>
      </c>
      <c r="F68" s="47">
        <v>0</v>
      </c>
      <c r="G68" s="47">
        <v>0</v>
      </c>
      <c r="H68" s="48">
        <v>170000</v>
      </c>
      <c r="I68" s="47">
        <v>0</v>
      </c>
      <c r="J68" s="47">
        <v>0</v>
      </c>
      <c r="K68" s="47">
        <v>170000</v>
      </c>
      <c r="L68" s="48">
        <v>120000</v>
      </c>
      <c r="M68" s="65">
        <f>L68/K68</f>
        <v>0.7058823529411765</v>
      </c>
      <c r="N68" s="58">
        <v>0</v>
      </c>
      <c r="O68" s="59">
        <f>L68+N68</f>
        <v>120000</v>
      </c>
    </row>
    <row r="69" spans="1:15" ht="12.75" hidden="1">
      <c r="A69" s="62"/>
      <c r="B69" s="63"/>
      <c r="C69" s="88" t="s">
        <v>108</v>
      </c>
      <c r="D69" s="47" t="s">
        <v>109</v>
      </c>
      <c r="E69" s="47">
        <v>20000</v>
      </c>
      <c r="F69" s="47">
        <v>0</v>
      </c>
      <c r="G69" s="47">
        <v>0</v>
      </c>
      <c r="H69" s="48">
        <v>20000</v>
      </c>
      <c r="I69" s="47">
        <v>0</v>
      </c>
      <c r="J69" s="47">
        <v>0</v>
      </c>
      <c r="K69" s="47">
        <v>20000</v>
      </c>
      <c r="L69" s="48">
        <v>22000</v>
      </c>
      <c r="M69" s="65">
        <f>L69/K69</f>
        <v>1.1</v>
      </c>
      <c r="N69" s="58">
        <v>0</v>
      </c>
      <c r="O69" s="59">
        <f>L69+N69</f>
        <v>22000</v>
      </c>
    </row>
    <row r="70" spans="1:15" ht="12.75" hidden="1">
      <c r="A70" s="62"/>
      <c r="B70" s="63"/>
      <c r="C70" s="88" t="s">
        <v>110</v>
      </c>
      <c r="D70" s="47" t="s">
        <v>111</v>
      </c>
      <c r="E70" s="47">
        <v>300000</v>
      </c>
      <c r="F70" s="47">
        <v>0</v>
      </c>
      <c r="G70" s="47">
        <v>0</v>
      </c>
      <c r="H70" s="48">
        <v>300000</v>
      </c>
      <c r="I70" s="47">
        <v>0</v>
      </c>
      <c r="J70" s="47">
        <v>0</v>
      </c>
      <c r="K70" s="47">
        <v>300000</v>
      </c>
      <c r="L70" s="48">
        <v>300000</v>
      </c>
      <c r="M70" s="65">
        <f>L70/K70</f>
        <v>1</v>
      </c>
      <c r="N70" s="58">
        <v>0</v>
      </c>
      <c r="O70" s="59">
        <f>L70+N70</f>
        <v>300000</v>
      </c>
    </row>
    <row r="71" spans="1:15" ht="12.75" hidden="1">
      <c r="A71" s="62"/>
      <c r="B71" s="63"/>
      <c r="C71" s="88" t="s">
        <v>112</v>
      </c>
      <c r="D71" s="47" t="s">
        <v>113</v>
      </c>
      <c r="E71" s="47">
        <v>600000</v>
      </c>
      <c r="F71" s="47">
        <v>0</v>
      </c>
      <c r="G71" s="47">
        <v>0</v>
      </c>
      <c r="H71" s="48">
        <v>600000</v>
      </c>
      <c r="I71" s="47">
        <v>0</v>
      </c>
      <c r="J71" s="47">
        <v>0</v>
      </c>
      <c r="K71" s="47">
        <v>600000</v>
      </c>
      <c r="L71" s="48">
        <v>220000</v>
      </c>
      <c r="M71" s="65">
        <f>L71/K71</f>
        <v>0.36666666666666664</v>
      </c>
      <c r="N71" s="58">
        <v>0</v>
      </c>
      <c r="O71" s="59">
        <f>L71+N71</f>
        <v>220000</v>
      </c>
    </row>
    <row r="72" spans="1:15" ht="12.75" hidden="1">
      <c r="A72" s="62"/>
      <c r="B72" s="63"/>
      <c r="C72" s="88" t="s">
        <v>98</v>
      </c>
      <c r="D72" s="47" t="s">
        <v>99</v>
      </c>
      <c r="E72" s="47">
        <v>90000</v>
      </c>
      <c r="F72" s="47">
        <v>0</v>
      </c>
      <c r="G72" s="47">
        <v>0</v>
      </c>
      <c r="H72" s="48">
        <v>90000</v>
      </c>
      <c r="I72" s="47">
        <v>0</v>
      </c>
      <c r="J72" s="47">
        <v>0</v>
      </c>
      <c r="K72" s="47">
        <v>90000</v>
      </c>
      <c r="L72" s="48">
        <v>10000</v>
      </c>
      <c r="M72" s="65">
        <f>L72/K72</f>
        <v>0.1111111111111111</v>
      </c>
      <c r="N72" s="58">
        <v>0</v>
      </c>
      <c r="O72" s="59">
        <f>L72+N72</f>
        <v>10000</v>
      </c>
    </row>
    <row r="73" spans="1:15" ht="12.75" hidden="1">
      <c r="A73" s="62"/>
      <c r="B73" s="63"/>
      <c r="C73" s="63" t="s">
        <v>114</v>
      </c>
      <c r="D73" s="47" t="s">
        <v>115</v>
      </c>
      <c r="E73" s="47"/>
      <c r="F73" s="47"/>
      <c r="G73" s="47"/>
      <c r="H73" s="48">
        <v>0</v>
      </c>
      <c r="I73" s="47">
        <v>1500000</v>
      </c>
      <c r="J73" s="47">
        <v>0</v>
      </c>
      <c r="K73" s="47">
        <v>1500000</v>
      </c>
      <c r="L73" s="48">
        <v>0</v>
      </c>
      <c r="M73" s="65">
        <f>L73/K73</f>
        <v>0</v>
      </c>
      <c r="N73" s="58">
        <v>0</v>
      </c>
      <c r="O73" s="59">
        <f>L73+N73</f>
        <v>0</v>
      </c>
    </row>
    <row r="74" spans="1:15" ht="12.75" hidden="1">
      <c r="A74" s="62"/>
      <c r="B74" s="63"/>
      <c r="C74" s="63"/>
      <c r="D74" s="47" t="s">
        <v>116</v>
      </c>
      <c r="E74" s="47"/>
      <c r="F74" s="47"/>
      <c r="G74" s="47"/>
      <c r="H74" s="48"/>
      <c r="I74" s="47"/>
      <c r="J74" s="47"/>
      <c r="K74" s="47"/>
      <c r="L74" s="48"/>
      <c r="M74" s="49"/>
      <c r="N74" s="50"/>
      <c r="O74" s="51"/>
    </row>
    <row r="75" spans="1:15" ht="12.75" hidden="1">
      <c r="A75" s="62"/>
      <c r="B75" s="63"/>
      <c r="C75" s="63" t="s">
        <v>117</v>
      </c>
      <c r="D75" s="47" t="s">
        <v>118</v>
      </c>
      <c r="E75" s="47"/>
      <c r="F75" s="47"/>
      <c r="G75" s="47"/>
      <c r="H75" s="48"/>
      <c r="I75" s="47"/>
      <c r="J75" s="47"/>
      <c r="K75" s="47"/>
      <c r="L75" s="48">
        <v>1000000</v>
      </c>
      <c r="M75" s="65"/>
      <c r="N75" s="58">
        <v>0</v>
      </c>
      <c r="O75" s="59">
        <f>L75+N75</f>
        <v>1000000</v>
      </c>
    </row>
    <row r="76" spans="1:15" ht="12.75" hidden="1">
      <c r="A76" s="62"/>
      <c r="B76" s="38">
        <v>75616</v>
      </c>
      <c r="C76" s="39"/>
      <c r="D76" s="40" t="s">
        <v>119</v>
      </c>
      <c r="E76" s="54">
        <f>SUM(E79:E88)</f>
        <v>4244000</v>
      </c>
      <c r="F76" s="54">
        <v>0</v>
      </c>
      <c r="G76" s="54">
        <v>0</v>
      </c>
      <c r="H76" s="55">
        <f>SUM(H79:H88)</f>
        <v>4244000</v>
      </c>
      <c r="I76" s="55">
        <f>SUM(I79:I88)</f>
        <v>0</v>
      </c>
      <c r="J76" s="55">
        <f>SUM(J79:J88)</f>
        <v>0</v>
      </c>
      <c r="K76" s="54">
        <f>SUM(K79:K88)</f>
        <v>4244000</v>
      </c>
      <c r="L76" s="55">
        <f>SUM(L79:L88)</f>
        <v>4657000</v>
      </c>
      <c r="M76" s="55">
        <f>SUM(M79:M88)</f>
        <v>18.62760406488177</v>
      </c>
      <c r="N76" s="55">
        <f>SUM(N79:N88)</f>
        <v>0</v>
      </c>
      <c r="O76" s="57">
        <f>SUM(O79:O88)</f>
        <v>4657000</v>
      </c>
    </row>
    <row r="77" spans="1:15" ht="12.75" hidden="1">
      <c r="A77" s="62"/>
      <c r="B77" s="39"/>
      <c r="C77" s="39"/>
      <c r="D77" s="40" t="s">
        <v>120</v>
      </c>
      <c r="E77" s="54"/>
      <c r="F77" s="54"/>
      <c r="G77" s="54"/>
      <c r="H77" s="55"/>
      <c r="I77" s="54"/>
      <c r="J77" s="54"/>
      <c r="K77" s="54"/>
      <c r="L77" s="55"/>
      <c r="M77" s="49"/>
      <c r="N77" s="50"/>
      <c r="O77" s="51"/>
    </row>
    <row r="78" spans="1:15" ht="12.75" hidden="1">
      <c r="A78" s="62"/>
      <c r="B78" s="39"/>
      <c r="C78" s="39"/>
      <c r="D78" s="40" t="s">
        <v>121</v>
      </c>
      <c r="E78" s="54"/>
      <c r="F78" s="54"/>
      <c r="G78" s="54"/>
      <c r="H78" s="55"/>
      <c r="I78" s="54"/>
      <c r="J78" s="54"/>
      <c r="K78" s="54"/>
      <c r="L78" s="55"/>
      <c r="M78" s="49"/>
      <c r="N78" s="50"/>
      <c r="O78" s="51"/>
    </row>
    <row r="79" spans="1:15" ht="12.75" hidden="1">
      <c r="A79" s="62"/>
      <c r="B79" s="63"/>
      <c r="C79" s="88" t="s">
        <v>104</v>
      </c>
      <c r="D79" s="47" t="s">
        <v>105</v>
      </c>
      <c r="E79" s="47">
        <v>1720000</v>
      </c>
      <c r="F79" s="47">
        <v>0</v>
      </c>
      <c r="G79" s="47">
        <v>0</v>
      </c>
      <c r="H79" s="48">
        <v>1720000</v>
      </c>
      <c r="I79" s="47">
        <v>0</v>
      </c>
      <c r="J79" s="47">
        <v>0</v>
      </c>
      <c r="K79" s="47">
        <v>1720000</v>
      </c>
      <c r="L79" s="67">
        <v>2230000</v>
      </c>
      <c r="M79" s="65">
        <f>L79/K79</f>
        <v>1.2965116279069768</v>
      </c>
      <c r="N79" s="58">
        <v>0</v>
      </c>
      <c r="O79" s="59">
        <f>L79+N79</f>
        <v>2230000</v>
      </c>
    </row>
    <row r="80" spans="1:15" ht="12.75" hidden="1">
      <c r="A80" s="62"/>
      <c r="B80" s="63"/>
      <c r="C80" s="88" t="s">
        <v>106</v>
      </c>
      <c r="D80" s="47" t="s">
        <v>107</v>
      </c>
      <c r="E80" s="47">
        <v>1700000</v>
      </c>
      <c r="F80" s="47">
        <v>0</v>
      </c>
      <c r="G80" s="47">
        <v>0</v>
      </c>
      <c r="H80" s="48">
        <v>1700000</v>
      </c>
      <c r="I80" s="47">
        <v>0</v>
      </c>
      <c r="J80" s="47">
        <v>0</v>
      </c>
      <c r="K80" s="47">
        <v>1700000</v>
      </c>
      <c r="L80" s="67">
        <v>1000000</v>
      </c>
      <c r="M80" s="65">
        <f>L80/K80</f>
        <v>0.5882352941176471</v>
      </c>
      <c r="N80" s="58">
        <v>0</v>
      </c>
      <c r="O80" s="59">
        <f>L80+N80</f>
        <v>1000000</v>
      </c>
    </row>
    <row r="81" spans="1:15" ht="12.75" hidden="1">
      <c r="A81" s="62"/>
      <c r="B81" s="63"/>
      <c r="C81" s="88" t="s">
        <v>108</v>
      </c>
      <c r="D81" s="47" t="s">
        <v>109</v>
      </c>
      <c r="E81" s="47">
        <v>2000</v>
      </c>
      <c r="F81" s="47">
        <v>0</v>
      </c>
      <c r="G81" s="47">
        <v>0</v>
      </c>
      <c r="H81" s="48">
        <v>2000</v>
      </c>
      <c r="I81" s="47">
        <v>0</v>
      </c>
      <c r="J81" s="47">
        <v>0</v>
      </c>
      <c r="K81" s="47">
        <v>2000</v>
      </c>
      <c r="L81" s="48">
        <v>2000</v>
      </c>
      <c r="M81" s="65">
        <f>L81/K81</f>
        <v>1</v>
      </c>
      <c r="N81" s="58">
        <v>0</v>
      </c>
      <c r="O81" s="59">
        <f>L81+N81</f>
        <v>2000</v>
      </c>
    </row>
    <row r="82" spans="1:15" ht="12.75" hidden="1">
      <c r="A82" s="62"/>
      <c r="B82" s="63"/>
      <c r="C82" s="88" t="s">
        <v>110</v>
      </c>
      <c r="D82" s="47" t="s">
        <v>111</v>
      </c>
      <c r="E82" s="47">
        <v>350000</v>
      </c>
      <c r="F82" s="47">
        <v>0</v>
      </c>
      <c r="G82" s="47">
        <v>0</v>
      </c>
      <c r="H82" s="48">
        <v>350000</v>
      </c>
      <c r="I82" s="47">
        <v>0</v>
      </c>
      <c r="J82" s="47">
        <v>0</v>
      </c>
      <c r="K82" s="47">
        <v>350000</v>
      </c>
      <c r="L82" s="48">
        <v>400000</v>
      </c>
      <c r="M82" s="65">
        <f>L82/K82</f>
        <v>1.1428571428571428</v>
      </c>
      <c r="N82" s="58">
        <v>0</v>
      </c>
      <c r="O82" s="59">
        <f>L82+N82</f>
        <v>400000</v>
      </c>
    </row>
    <row r="83" spans="1:15" ht="12.75" hidden="1">
      <c r="A83" s="62"/>
      <c r="B83" s="63"/>
      <c r="C83" s="88" t="s">
        <v>122</v>
      </c>
      <c r="D83" s="47" t="s">
        <v>123</v>
      </c>
      <c r="E83" s="47">
        <v>20000</v>
      </c>
      <c r="F83" s="47">
        <v>0</v>
      </c>
      <c r="G83" s="47">
        <v>0</v>
      </c>
      <c r="H83" s="48">
        <v>20000</v>
      </c>
      <c r="I83" s="47">
        <v>0</v>
      </c>
      <c r="J83" s="47">
        <v>0</v>
      </c>
      <c r="K83" s="47">
        <v>20000</v>
      </c>
      <c r="L83" s="48">
        <v>100000</v>
      </c>
      <c r="M83" s="65">
        <f>L83/K83</f>
        <v>5</v>
      </c>
      <c r="N83" s="58">
        <v>0</v>
      </c>
      <c r="O83" s="59">
        <f>L83+N83</f>
        <v>100000</v>
      </c>
    </row>
    <row r="84" spans="1:15" ht="12.75" hidden="1">
      <c r="A84" s="62"/>
      <c r="B84" s="63"/>
      <c r="C84" s="88" t="s">
        <v>124</v>
      </c>
      <c r="D84" s="47" t="s">
        <v>125</v>
      </c>
      <c r="E84" s="47">
        <v>2000</v>
      </c>
      <c r="F84" s="47">
        <v>0</v>
      </c>
      <c r="G84" s="47">
        <v>0</v>
      </c>
      <c r="H84" s="48">
        <v>2000</v>
      </c>
      <c r="I84" s="47">
        <v>0</v>
      </c>
      <c r="J84" s="47">
        <v>0</v>
      </c>
      <c r="K84" s="47">
        <v>2000</v>
      </c>
      <c r="L84" s="48">
        <v>5000</v>
      </c>
      <c r="M84" s="65">
        <f>L84/K84</f>
        <v>2.5</v>
      </c>
      <c r="N84" s="58">
        <v>0</v>
      </c>
      <c r="O84" s="59">
        <f>L84+N84</f>
        <v>5000</v>
      </c>
    </row>
    <row r="85" spans="1:15" ht="12.75" hidden="1">
      <c r="A85" s="62"/>
      <c r="B85" s="63"/>
      <c r="C85" s="88" t="s">
        <v>126</v>
      </c>
      <c r="D85" s="47" t="s">
        <v>127</v>
      </c>
      <c r="E85" s="47">
        <v>200000</v>
      </c>
      <c r="F85" s="47">
        <v>0</v>
      </c>
      <c r="G85" s="47">
        <v>0</v>
      </c>
      <c r="H85" s="48">
        <v>200000</v>
      </c>
      <c r="I85" s="47">
        <v>0</v>
      </c>
      <c r="J85" s="47">
        <v>0</v>
      </c>
      <c r="K85" s="47">
        <v>200000</v>
      </c>
      <c r="L85" s="48">
        <v>220000</v>
      </c>
      <c r="M85" s="65">
        <f>L85/K85</f>
        <v>1.1</v>
      </c>
      <c r="N85" s="58">
        <v>0</v>
      </c>
      <c r="O85" s="59">
        <f>L85+N85</f>
        <v>220000</v>
      </c>
    </row>
    <row r="86" spans="1:15" ht="12.75" hidden="1">
      <c r="A86" s="62"/>
      <c r="B86" s="63"/>
      <c r="C86" s="88" t="s">
        <v>112</v>
      </c>
      <c r="D86" s="47" t="s">
        <v>113</v>
      </c>
      <c r="E86" s="47">
        <v>150000</v>
      </c>
      <c r="F86" s="47">
        <v>0</v>
      </c>
      <c r="G86" s="47">
        <v>0</v>
      </c>
      <c r="H86" s="48">
        <v>150000</v>
      </c>
      <c r="I86" s="47">
        <v>0</v>
      </c>
      <c r="J86" s="47">
        <v>0</v>
      </c>
      <c r="K86" s="47">
        <v>150000</v>
      </c>
      <c r="L86" s="48">
        <v>600000</v>
      </c>
      <c r="M86" s="65">
        <f>L86/K86</f>
        <v>4</v>
      </c>
      <c r="N86" s="58">
        <v>0</v>
      </c>
      <c r="O86" s="59">
        <f>L86+N86</f>
        <v>600000</v>
      </c>
    </row>
    <row r="87" spans="1:15" ht="12.75" hidden="1">
      <c r="A87" s="62"/>
      <c r="B87" s="63"/>
      <c r="C87" s="88" t="s">
        <v>128</v>
      </c>
      <c r="D87" s="47" t="s">
        <v>129</v>
      </c>
      <c r="E87" s="47">
        <v>10000</v>
      </c>
      <c r="F87" s="47">
        <v>0</v>
      </c>
      <c r="G87" s="47">
        <v>0</v>
      </c>
      <c r="H87" s="48">
        <v>10000</v>
      </c>
      <c r="I87" s="47">
        <v>0</v>
      </c>
      <c r="J87" s="47">
        <v>0</v>
      </c>
      <c r="K87" s="47">
        <v>10000</v>
      </c>
      <c r="L87" s="48">
        <v>10000</v>
      </c>
      <c r="M87" s="65">
        <f>L87/K87</f>
        <v>1</v>
      </c>
      <c r="N87" s="58">
        <v>0</v>
      </c>
      <c r="O87" s="59">
        <f>L87+N87</f>
        <v>10000</v>
      </c>
    </row>
    <row r="88" spans="1:15" ht="12.75" hidden="1">
      <c r="A88" s="62"/>
      <c r="B88" s="63"/>
      <c r="C88" s="88" t="s">
        <v>98</v>
      </c>
      <c r="D88" s="47" t="s">
        <v>99</v>
      </c>
      <c r="E88" s="47">
        <v>90000</v>
      </c>
      <c r="F88" s="47">
        <v>0</v>
      </c>
      <c r="G88" s="47">
        <v>0</v>
      </c>
      <c r="H88" s="48">
        <v>90000</v>
      </c>
      <c r="I88" s="47">
        <v>0</v>
      </c>
      <c r="J88" s="47">
        <v>0</v>
      </c>
      <c r="K88" s="47">
        <v>90000</v>
      </c>
      <c r="L88" s="48">
        <v>90000</v>
      </c>
      <c r="M88" s="65">
        <f>L88/K88</f>
        <v>1</v>
      </c>
      <c r="N88" s="58">
        <v>0</v>
      </c>
      <c r="O88" s="59">
        <f>L88+N88</f>
        <v>90000</v>
      </c>
    </row>
    <row r="89" spans="1:15" ht="12.75" hidden="1">
      <c r="A89" s="37"/>
      <c r="B89" s="38" t="s">
        <v>130</v>
      </c>
      <c r="C89" s="39"/>
      <c r="D89" s="40" t="s">
        <v>131</v>
      </c>
      <c r="E89" s="47"/>
      <c r="F89" s="47"/>
      <c r="G89" s="47"/>
      <c r="H89" s="48"/>
      <c r="I89" s="47"/>
      <c r="J89" s="47"/>
      <c r="K89" s="47"/>
      <c r="L89" s="48"/>
      <c r="M89" s="49"/>
      <c r="N89" s="50"/>
      <c r="O89" s="51"/>
    </row>
    <row r="90" spans="1:15" ht="12.75" hidden="1">
      <c r="A90" s="37"/>
      <c r="B90" s="39"/>
      <c r="C90" s="39"/>
      <c r="D90" s="40" t="s">
        <v>132</v>
      </c>
      <c r="E90" s="40">
        <f>SUM(E91:E93)</f>
        <v>2200000</v>
      </c>
      <c r="F90" s="40">
        <v>0</v>
      </c>
      <c r="G90" s="40">
        <v>0</v>
      </c>
      <c r="H90" s="41">
        <f>SUM(H91:H93)</f>
        <v>2200000</v>
      </c>
      <c r="I90" s="40">
        <v>0</v>
      </c>
      <c r="J90" s="40">
        <v>900000</v>
      </c>
      <c r="K90" s="40">
        <f>SUM(K91:K93)</f>
        <v>1300000</v>
      </c>
      <c r="L90" s="41">
        <f>SUM(L91:L93)</f>
        <v>2300000</v>
      </c>
      <c r="M90" s="41">
        <f>SUM(M91:M93)</f>
        <v>10.428571428571429</v>
      </c>
      <c r="N90" s="41">
        <f>SUM(N91:N93)</f>
        <v>0</v>
      </c>
      <c r="O90" s="43">
        <f>SUM(O91:O93)</f>
        <v>2300000</v>
      </c>
    </row>
    <row r="91" spans="1:15" ht="12.75" hidden="1">
      <c r="A91" s="62"/>
      <c r="B91" s="63"/>
      <c r="C91" s="88" t="s">
        <v>133</v>
      </c>
      <c r="D91" s="47" t="s">
        <v>134</v>
      </c>
      <c r="E91" s="47">
        <v>700000</v>
      </c>
      <c r="F91" s="47">
        <v>0</v>
      </c>
      <c r="G91" s="47">
        <v>0</v>
      </c>
      <c r="H91" s="48">
        <v>700000</v>
      </c>
      <c r="I91" s="47">
        <v>0</v>
      </c>
      <c r="J91" s="47">
        <v>0</v>
      </c>
      <c r="K91" s="47">
        <v>700000</v>
      </c>
      <c r="L91" s="48">
        <v>1000000</v>
      </c>
      <c r="M91" s="65">
        <f>L91/K91</f>
        <v>1.4285714285714286</v>
      </c>
      <c r="N91" s="58">
        <v>0</v>
      </c>
      <c r="O91" s="59">
        <f>L91+N91</f>
        <v>1000000</v>
      </c>
    </row>
    <row r="92" spans="1:15" ht="12.75" hidden="1">
      <c r="A92" s="62"/>
      <c r="B92" s="63"/>
      <c r="C92" s="88" t="s">
        <v>135</v>
      </c>
      <c r="D92" s="47" t="s">
        <v>136</v>
      </c>
      <c r="E92" s="47">
        <v>500000</v>
      </c>
      <c r="F92" s="47">
        <v>0</v>
      </c>
      <c r="G92" s="47">
        <v>0</v>
      </c>
      <c r="H92" s="48">
        <v>500000</v>
      </c>
      <c r="I92" s="47">
        <v>0</v>
      </c>
      <c r="J92" s="47">
        <v>0</v>
      </c>
      <c r="K92" s="47">
        <v>500000</v>
      </c>
      <c r="L92" s="48">
        <v>500000</v>
      </c>
      <c r="M92" s="65">
        <f>L92/K92</f>
        <v>1</v>
      </c>
      <c r="N92" s="58">
        <v>0</v>
      </c>
      <c r="O92" s="59">
        <f>L92+N92</f>
        <v>500000</v>
      </c>
    </row>
    <row r="93" spans="1:15" ht="12.75" hidden="1">
      <c r="A93" s="62"/>
      <c r="B93" s="63"/>
      <c r="C93" s="64" t="s">
        <v>36</v>
      </c>
      <c r="D93" s="47" t="s">
        <v>37</v>
      </c>
      <c r="E93" s="47">
        <v>1000000</v>
      </c>
      <c r="F93" s="47">
        <v>0</v>
      </c>
      <c r="G93" s="47">
        <v>0</v>
      </c>
      <c r="H93" s="67">
        <v>1000000</v>
      </c>
      <c r="I93" s="68">
        <v>0</v>
      </c>
      <c r="J93" s="68">
        <v>900000</v>
      </c>
      <c r="K93" s="68">
        <v>100000</v>
      </c>
      <c r="L93" s="67">
        <v>800000</v>
      </c>
      <c r="M93" s="65">
        <f>L93/K93</f>
        <v>8</v>
      </c>
      <c r="N93" s="58">
        <v>0</v>
      </c>
      <c r="O93" s="59">
        <f>L93+N93</f>
        <v>800000</v>
      </c>
    </row>
    <row r="94" spans="1:15" ht="12.75" hidden="1">
      <c r="A94" s="62"/>
      <c r="B94" s="63"/>
      <c r="C94" s="69"/>
      <c r="D94" s="47" t="s">
        <v>38</v>
      </c>
      <c r="E94" s="47"/>
      <c r="F94" s="47"/>
      <c r="G94" s="47"/>
      <c r="H94" s="48"/>
      <c r="I94" s="47"/>
      <c r="J94" s="47"/>
      <c r="K94" s="47"/>
      <c r="L94" s="48"/>
      <c r="M94" s="49"/>
      <c r="N94" s="50"/>
      <c r="O94" s="51"/>
    </row>
    <row r="95" spans="1:15" ht="15">
      <c r="A95" s="37"/>
      <c r="B95" s="38" t="s">
        <v>137</v>
      </c>
      <c r="C95" s="39"/>
      <c r="D95" s="40" t="s">
        <v>138</v>
      </c>
      <c r="E95" s="40">
        <f>SUM(E96:E97)</f>
        <v>12722434</v>
      </c>
      <c r="F95" s="40">
        <v>0</v>
      </c>
      <c r="G95" s="40">
        <v>0</v>
      </c>
      <c r="H95" s="41">
        <f>SUM(H96:H97)</f>
        <v>12722434</v>
      </c>
      <c r="I95" s="40">
        <v>0</v>
      </c>
      <c r="J95" s="40">
        <v>0</v>
      </c>
      <c r="K95" s="40">
        <f>SUM(K96:K97)</f>
        <v>12722434</v>
      </c>
      <c r="L95" s="41">
        <f>SUM(L96:L97)</f>
        <v>14966815</v>
      </c>
      <c r="M95" s="41">
        <f>SUM(M96:M97)</f>
        <v>2.1344292610438402</v>
      </c>
      <c r="N95" s="41">
        <f>SUM(N96:N97)</f>
        <v>153827</v>
      </c>
      <c r="O95" s="43">
        <f>SUM(O96:O97)</f>
        <v>15120642</v>
      </c>
    </row>
    <row r="96" spans="1:15" ht="15">
      <c r="A96" s="62"/>
      <c r="B96" s="63"/>
      <c r="C96" s="88" t="s">
        <v>139</v>
      </c>
      <c r="D96" s="47" t="s">
        <v>140</v>
      </c>
      <c r="E96" s="47">
        <v>11872434</v>
      </c>
      <c r="F96" s="47">
        <v>0</v>
      </c>
      <c r="G96" s="47">
        <v>0</v>
      </c>
      <c r="H96" s="48">
        <v>11872434</v>
      </c>
      <c r="I96" s="47">
        <v>0</v>
      </c>
      <c r="J96" s="47">
        <v>0</v>
      </c>
      <c r="K96" s="47">
        <v>11872434</v>
      </c>
      <c r="L96" s="48">
        <v>14166815</v>
      </c>
      <c r="M96" s="65">
        <f>L96/K96</f>
        <v>1.193252790455605</v>
      </c>
      <c r="N96" s="67">
        <v>153827</v>
      </c>
      <c r="O96" s="59">
        <f>L96+N96</f>
        <v>14320642</v>
      </c>
    </row>
    <row r="97" spans="1:15" ht="15">
      <c r="A97" s="62"/>
      <c r="B97" s="63"/>
      <c r="C97" s="88" t="s">
        <v>141</v>
      </c>
      <c r="D97" s="47" t="s">
        <v>142</v>
      </c>
      <c r="E97" s="47">
        <v>850000</v>
      </c>
      <c r="F97" s="47">
        <v>0</v>
      </c>
      <c r="G97" s="47">
        <v>0</v>
      </c>
      <c r="H97" s="48">
        <v>850000</v>
      </c>
      <c r="I97" s="47">
        <v>0</v>
      </c>
      <c r="J97" s="47">
        <v>0</v>
      </c>
      <c r="K97" s="47">
        <v>850000</v>
      </c>
      <c r="L97" s="48">
        <v>800000</v>
      </c>
      <c r="M97" s="106">
        <f>L97/K97</f>
        <v>0.9411764705882353</v>
      </c>
      <c r="N97" s="67">
        <v>0</v>
      </c>
      <c r="O97" s="59">
        <f>L97+N97</f>
        <v>800000</v>
      </c>
    </row>
    <row r="98" spans="1:15" ht="15">
      <c r="A98" s="60" t="s">
        <v>143</v>
      </c>
      <c r="B98" s="33" t="s">
        <v>144</v>
      </c>
      <c r="C98" s="33"/>
      <c r="D98" s="33"/>
      <c r="E98" s="34">
        <f>E99+E103+E101</f>
        <v>18056258</v>
      </c>
      <c r="F98" s="34">
        <v>0</v>
      </c>
      <c r="G98" s="34">
        <v>0</v>
      </c>
      <c r="H98" s="35" t="e">
        <f>H99+H103+H101+#REF!</f>
        <v>#REF!</v>
      </c>
      <c r="I98" s="35" t="e">
        <f>I99+I103+I101+#REF!</f>
        <v>#REF!</v>
      </c>
      <c r="J98" s="35" t="e">
        <f>J99+J103+J101+#REF!</f>
        <v>#REF!</v>
      </c>
      <c r="K98" s="34" t="e">
        <f>K99+K103+K101+#REF!</f>
        <v>#REF!</v>
      </c>
      <c r="L98" s="35">
        <f>L99+L101+L103</f>
        <v>19158756</v>
      </c>
      <c r="M98" s="35">
        <f>M99+M101+M103</f>
        <v>7.9191292444046635</v>
      </c>
      <c r="N98" s="35">
        <f>N99+N101+N103</f>
        <v>101235</v>
      </c>
      <c r="O98" s="36">
        <f>O99+O101+O103</f>
        <v>19259991</v>
      </c>
    </row>
    <row r="99" spans="1:15" ht="15">
      <c r="A99" s="37"/>
      <c r="B99" s="38" t="s">
        <v>145</v>
      </c>
      <c r="C99" s="39"/>
      <c r="D99" s="40" t="s">
        <v>146</v>
      </c>
      <c r="E99" s="40">
        <v>16257559</v>
      </c>
      <c r="F99" s="40">
        <v>0</v>
      </c>
      <c r="G99" s="40">
        <v>0</v>
      </c>
      <c r="H99" s="41">
        <v>16257559</v>
      </c>
      <c r="I99" s="40">
        <v>0</v>
      </c>
      <c r="J99" s="40">
        <v>0</v>
      </c>
      <c r="K99" s="40">
        <v>16257559</v>
      </c>
      <c r="L99" s="41">
        <f>L100</f>
        <v>16698550</v>
      </c>
      <c r="M99" s="41">
        <f>M100</f>
        <v>1.0271252898420975</v>
      </c>
      <c r="N99" s="41">
        <f>N100</f>
        <v>101235</v>
      </c>
      <c r="O99" s="43">
        <f>O100</f>
        <v>16799785</v>
      </c>
    </row>
    <row r="100" spans="1:15" ht="15">
      <c r="A100" s="62"/>
      <c r="B100" s="63"/>
      <c r="C100" s="88" t="s">
        <v>147</v>
      </c>
      <c r="D100" s="47" t="s">
        <v>148</v>
      </c>
      <c r="E100" s="47">
        <v>16257559</v>
      </c>
      <c r="F100" s="47">
        <v>0</v>
      </c>
      <c r="G100" s="47">
        <v>0</v>
      </c>
      <c r="H100" s="48">
        <v>16257559</v>
      </c>
      <c r="I100" s="47">
        <v>0</v>
      </c>
      <c r="J100" s="47">
        <v>0</v>
      </c>
      <c r="K100" s="47">
        <v>16257559</v>
      </c>
      <c r="L100" s="48">
        <v>16698550</v>
      </c>
      <c r="M100" s="65">
        <f>L100/K100</f>
        <v>1.0271252898420975</v>
      </c>
      <c r="N100" s="67">
        <v>101235</v>
      </c>
      <c r="O100" s="59">
        <f>L100+N100</f>
        <v>16799785</v>
      </c>
    </row>
    <row r="101" spans="1:15" ht="12.75" hidden="1">
      <c r="A101" s="37"/>
      <c r="B101" s="38" t="s">
        <v>149</v>
      </c>
      <c r="C101" s="39"/>
      <c r="D101" s="40" t="s">
        <v>150</v>
      </c>
      <c r="E101" s="40">
        <f>E102</f>
        <v>1648720</v>
      </c>
      <c r="F101" s="40">
        <v>0</v>
      </c>
      <c r="G101" s="40">
        <v>0</v>
      </c>
      <c r="H101" s="41">
        <f>H102</f>
        <v>1648720</v>
      </c>
      <c r="I101" s="40">
        <v>0</v>
      </c>
      <c r="J101" s="40">
        <v>0</v>
      </c>
      <c r="K101" s="40">
        <f>K102</f>
        <v>1648720</v>
      </c>
      <c r="L101" s="41">
        <f>L102</f>
        <v>1569305</v>
      </c>
      <c r="M101" s="41">
        <f>M102</f>
        <v>0.9518323305352031</v>
      </c>
      <c r="N101" s="41">
        <f>N102</f>
        <v>0</v>
      </c>
      <c r="O101" s="43">
        <f>O102</f>
        <v>1569305</v>
      </c>
    </row>
    <row r="102" spans="1:15" ht="12.75" hidden="1">
      <c r="A102" s="62"/>
      <c r="B102" s="63"/>
      <c r="C102" s="88" t="s">
        <v>147</v>
      </c>
      <c r="D102" s="47" t="s">
        <v>148</v>
      </c>
      <c r="E102" s="47">
        <v>1648720</v>
      </c>
      <c r="F102" s="47">
        <v>0</v>
      </c>
      <c r="G102" s="47">
        <v>0</v>
      </c>
      <c r="H102" s="48">
        <v>1648720</v>
      </c>
      <c r="I102" s="47">
        <v>0</v>
      </c>
      <c r="J102" s="47">
        <v>0</v>
      </c>
      <c r="K102" s="47">
        <v>1648720</v>
      </c>
      <c r="L102" s="48">
        <v>1569305</v>
      </c>
      <c r="M102" s="65">
        <f>L102/K102</f>
        <v>0.9518323305352031</v>
      </c>
      <c r="N102" s="67">
        <v>0</v>
      </c>
      <c r="O102" s="59">
        <f>L102+N102</f>
        <v>1569305</v>
      </c>
    </row>
    <row r="103" spans="1:15" ht="12.75" hidden="1">
      <c r="A103" s="37"/>
      <c r="B103" s="38" t="s">
        <v>151</v>
      </c>
      <c r="C103" s="39"/>
      <c r="D103" s="40" t="s">
        <v>152</v>
      </c>
      <c r="E103" s="40">
        <f>E104</f>
        <v>149979</v>
      </c>
      <c r="F103" s="40">
        <v>0</v>
      </c>
      <c r="G103" s="40">
        <v>0</v>
      </c>
      <c r="H103" s="41">
        <f>H104</f>
        <v>149979</v>
      </c>
      <c r="I103" s="40">
        <v>0</v>
      </c>
      <c r="J103" s="40">
        <v>0</v>
      </c>
      <c r="K103" s="40">
        <f>K104</f>
        <v>149979</v>
      </c>
      <c r="L103" s="41">
        <f>L104</f>
        <v>890901</v>
      </c>
      <c r="M103" s="41">
        <f>M104</f>
        <v>5.940171624027363</v>
      </c>
      <c r="N103" s="41">
        <f>N104</f>
        <v>0</v>
      </c>
      <c r="O103" s="43">
        <f>O104</f>
        <v>890901</v>
      </c>
    </row>
    <row r="104" spans="1:15" ht="12.75" hidden="1">
      <c r="A104" s="62"/>
      <c r="B104" s="63"/>
      <c r="C104" s="88" t="s">
        <v>147</v>
      </c>
      <c r="D104" s="47" t="s">
        <v>148</v>
      </c>
      <c r="E104" s="47">
        <v>149979</v>
      </c>
      <c r="F104" s="47">
        <v>0</v>
      </c>
      <c r="G104" s="47">
        <v>0</v>
      </c>
      <c r="H104" s="48">
        <v>149979</v>
      </c>
      <c r="I104" s="47">
        <v>0</v>
      </c>
      <c r="J104" s="47">
        <v>0</v>
      </c>
      <c r="K104" s="47">
        <v>149979</v>
      </c>
      <c r="L104" s="48">
        <v>890901</v>
      </c>
      <c r="M104" s="106">
        <f>L104/K104</f>
        <v>5.940171624027363</v>
      </c>
      <c r="N104" s="67">
        <v>0</v>
      </c>
      <c r="O104" s="59">
        <f>L104+N104</f>
        <v>890901</v>
      </c>
    </row>
    <row r="105" spans="1:15" ht="15">
      <c r="A105" s="60" t="s">
        <v>153</v>
      </c>
      <c r="B105" s="33" t="s">
        <v>154</v>
      </c>
      <c r="C105" s="33"/>
      <c r="D105" s="33"/>
      <c r="E105" s="34" t="e">
        <f>E106+E109</f>
        <v>#REF!</v>
      </c>
      <c r="F105" s="34">
        <v>0</v>
      </c>
      <c r="G105" s="34">
        <v>0</v>
      </c>
      <c r="H105" s="35" t="e">
        <f>H106+H109</f>
        <v>#REF!</v>
      </c>
      <c r="I105" s="35" t="e">
        <f>I106+I109</f>
        <v>#REF!</v>
      </c>
      <c r="J105" s="35" t="e">
        <f>J106+J109</f>
        <v>#REF!</v>
      </c>
      <c r="K105" s="34" t="e">
        <f>K106+K109</f>
        <v>#REF!</v>
      </c>
      <c r="L105" s="35">
        <f>L106+L109</f>
        <v>49406</v>
      </c>
      <c r="M105" s="35">
        <f>M106+M109</f>
        <v>3.3834999999999997</v>
      </c>
      <c r="N105" s="35">
        <f>N106+N109</f>
        <v>0</v>
      </c>
      <c r="O105" s="36">
        <f>O106+O109</f>
        <v>49406</v>
      </c>
    </row>
    <row r="106" spans="1:15" ht="15">
      <c r="A106" s="37"/>
      <c r="B106" s="38" t="s">
        <v>155</v>
      </c>
      <c r="C106" s="39"/>
      <c r="D106" s="40" t="s">
        <v>156</v>
      </c>
      <c r="E106" s="40">
        <f>SUM(E107:E107)</f>
        <v>7040</v>
      </c>
      <c r="F106" s="40">
        <v>0</v>
      </c>
      <c r="G106" s="40">
        <v>0</v>
      </c>
      <c r="H106" s="41" t="e">
        <f>#REF!+H107+#REF!</f>
        <v>#REF!</v>
      </c>
      <c r="I106" s="41" t="e">
        <f>#REF!+I107+#REF!</f>
        <v>#REF!</v>
      </c>
      <c r="J106" s="41" t="e">
        <f>#REF!+J107+#REF!</f>
        <v>#REF!</v>
      </c>
      <c r="K106" s="40" t="e">
        <f>#REF!+K107+#REF!</f>
        <v>#REF!</v>
      </c>
      <c r="L106" s="41">
        <f>L107+L108</f>
        <v>20706</v>
      </c>
      <c r="M106" s="41">
        <f>M107+M108</f>
        <v>1.0875</v>
      </c>
      <c r="N106" s="41">
        <f>N107+N108</f>
        <v>0</v>
      </c>
      <c r="O106" s="43">
        <f>O107+O108</f>
        <v>20706</v>
      </c>
    </row>
    <row r="107" spans="1:15" ht="15">
      <c r="A107" s="62"/>
      <c r="B107" s="63"/>
      <c r="C107" s="88" t="s">
        <v>68</v>
      </c>
      <c r="D107" s="47" t="s">
        <v>69</v>
      </c>
      <c r="E107" s="47">
        <v>7040</v>
      </c>
      <c r="F107" s="47">
        <v>0</v>
      </c>
      <c r="G107" s="47">
        <v>0</v>
      </c>
      <c r="H107" s="48">
        <v>19040</v>
      </c>
      <c r="I107" s="47">
        <v>0</v>
      </c>
      <c r="J107" s="47">
        <v>0</v>
      </c>
      <c r="K107" s="47">
        <v>19040</v>
      </c>
      <c r="L107" s="48">
        <v>20706</v>
      </c>
      <c r="M107" s="65">
        <f>L107/K107</f>
        <v>1.0875</v>
      </c>
      <c r="N107" s="67">
        <v>-20706</v>
      </c>
      <c r="O107" s="59">
        <f>L107+N107</f>
        <v>0</v>
      </c>
    </row>
    <row r="108" spans="1:15" ht="15">
      <c r="A108" s="62"/>
      <c r="B108" s="63"/>
      <c r="C108" s="88" t="s">
        <v>88</v>
      </c>
      <c r="D108" s="47" t="s">
        <v>89</v>
      </c>
      <c r="E108" s="47"/>
      <c r="F108" s="47"/>
      <c r="G108" s="47"/>
      <c r="H108" s="48"/>
      <c r="I108" s="47"/>
      <c r="J108" s="47"/>
      <c r="K108" s="47"/>
      <c r="L108" s="48">
        <v>0</v>
      </c>
      <c r="M108" s="65"/>
      <c r="N108" s="67">
        <v>20706</v>
      </c>
      <c r="O108" s="59">
        <f>L108+N108</f>
        <v>20706</v>
      </c>
    </row>
    <row r="109" spans="1:15" ht="12.75" hidden="1">
      <c r="A109" s="37"/>
      <c r="B109" s="38" t="s">
        <v>157</v>
      </c>
      <c r="C109" s="39"/>
      <c r="D109" s="40" t="s">
        <v>158</v>
      </c>
      <c r="E109" s="40" t="e">
        <f>#REF!+#REF!+E110</f>
        <v>#REF!</v>
      </c>
      <c r="F109" s="40">
        <v>0</v>
      </c>
      <c r="G109" s="40">
        <v>0</v>
      </c>
      <c r="H109" s="41" t="e">
        <f>#REF!+#REF!+H110</f>
        <v>#REF!</v>
      </c>
      <c r="I109" s="40">
        <v>0</v>
      </c>
      <c r="J109" s="40">
        <v>0</v>
      </c>
      <c r="K109" s="40" t="e">
        <f>#REF!+#REF!+K110</f>
        <v>#REF!</v>
      </c>
      <c r="L109" s="41">
        <f>L110</f>
        <v>28700</v>
      </c>
      <c r="M109" s="41">
        <f>M110</f>
        <v>2.296</v>
      </c>
      <c r="N109" s="41">
        <f>N110</f>
        <v>0</v>
      </c>
      <c r="O109" s="43">
        <f>O110</f>
        <v>28700</v>
      </c>
    </row>
    <row r="110" spans="1:15" ht="12.75" customHeight="1" hidden="1">
      <c r="A110" s="62"/>
      <c r="B110" s="63"/>
      <c r="C110" s="63" t="s">
        <v>88</v>
      </c>
      <c r="D110" s="47" t="s">
        <v>89</v>
      </c>
      <c r="E110" s="47">
        <v>12500</v>
      </c>
      <c r="F110" s="47">
        <v>0</v>
      </c>
      <c r="G110" s="47">
        <v>0</v>
      </c>
      <c r="H110" s="48">
        <v>12500</v>
      </c>
      <c r="I110" s="47">
        <v>0</v>
      </c>
      <c r="J110" s="47">
        <v>0</v>
      </c>
      <c r="K110" s="47">
        <v>12500</v>
      </c>
      <c r="L110" s="48">
        <v>28700</v>
      </c>
      <c r="M110" s="106">
        <f>L110/K110</f>
        <v>2.296</v>
      </c>
      <c r="N110" s="67">
        <v>0</v>
      </c>
      <c r="O110" s="59">
        <f>L110+N110</f>
        <v>28700</v>
      </c>
    </row>
    <row r="111" spans="1:15" ht="12.75" customHeight="1" hidden="1">
      <c r="A111" s="115">
        <v>851</v>
      </c>
      <c r="B111" s="116" t="s">
        <v>159</v>
      </c>
      <c r="C111" s="116"/>
      <c r="D111" s="116"/>
      <c r="E111" s="117"/>
      <c r="F111" s="118"/>
      <c r="G111" s="118"/>
      <c r="H111" s="119">
        <v>5260</v>
      </c>
      <c r="I111" s="119">
        <v>0</v>
      </c>
      <c r="J111" s="119">
        <v>0</v>
      </c>
      <c r="K111" s="120">
        <v>5260</v>
      </c>
      <c r="L111" s="121">
        <v>0</v>
      </c>
      <c r="M111" s="76">
        <f>L111/K111</f>
        <v>0</v>
      </c>
      <c r="N111" s="122"/>
      <c r="O111" s="78"/>
    </row>
    <row r="112" spans="1:15" ht="12.75" hidden="1">
      <c r="A112" s="62"/>
      <c r="B112" s="39">
        <v>85154</v>
      </c>
      <c r="C112" s="39"/>
      <c r="D112" s="54" t="s">
        <v>160</v>
      </c>
      <c r="E112" s="54"/>
      <c r="F112" s="54"/>
      <c r="G112" s="54"/>
      <c r="H112" s="55">
        <v>5260</v>
      </c>
      <c r="I112" s="54">
        <v>0</v>
      </c>
      <c r="J112" s="54">
        <v>0</v>
      </c>
      <c r="K112" s="54">
        <v>5260</v>
      </c>
      <c r="L112" s="55">
        <v>0</v>
      </c>
      <c r="M112" s="80">
        <f>L112/K112</f>
        <v>0</v>
      </c>
      <c r="N112" s="123"/>
      <c r="O112" s="51"/>
    </row>
    <row r="113" spans="1:15" ht="12.75" hidden="1">
      <c r="A113" s="62"/>
      <c r="B113" s="63"/>
      <c r="C113" s="63" t="s">
        <v>54</v>
      </c>
      <c r="D113" s="47" t="s">
        <v>55</v>
      </c>
      <c r="E113" s="47"/>
      <c r="F113" s="47"/>
      <c r="G113" s="47"/>
      <c r="H113" s="48">
        <v>5260</v>
      </c>
      <c r="I113" s="47">
        <v>0</v>
      </c>
      <c r="J113" s="47">
        <v>0</v>
      </c>
      <c r="K113" s="47">
        <v>5260</v>
      </c>
      <c r="L113" s="48">
        <v>0</v>
      </c>
      <c r="M113" s="81">
        <f>L113/K113</f>
        <v>0</v>
      </c>
      <c r="N113" s="123"/>
      <c r="O113" s="51"/>
    </row>
    <row r="114" spans="1:15" ht="15">
      <c r="A114" s="60" t="s">
        <v>161</v>
      </c>
      <c r="B114" s="33" t="s">
        <v>162</v>
      </c>
      <c r="C114" s="33"/>
      <c r="D114" s="33"/>
      <c r="E114" s="34" t="e">
        <f>#REF!+E120+E123+E128+E132</f>
        <v>#REF!</v>
      </c>
      <c r="F114" s="34">
        <v>99210</v>
      </c>
      <c r="G114" s="34">
        <v>0</v>
      </c>
      <c r="H114" s="35" t="e">
        <f>#REF!+H120+H123+H128+H132+H136</f>
        <v>#REF!</v>
      </c>
      <c r="I114" s="35" t="e">
        <f>#REF!+I120+I123+I128+I132+I136</f>
        <v>#REF!</v>
      </c>
      <c r="J114" s="35" t="e">
        <f>#REF!+J120+J123+J128+J132+J136</f>
        <v>#REF!</v>
      </c>
      <c r="K114" s="34" t="e">
        <f>#REF!+K120+K123+K128+K132+K136</f>
        <v>#REF!</v>
      </c>
      <c r="L114" s="35">
        <f>L116+L120+L123+L128+L132+L136</f>
        <v>10024110</v>
      </c>
      <c r="M114" s="35">
        <f>M116+M120+M123+M128+M132+M136</f>
        <v>9.40811003624714</v>
      </c>
      <c r="N114" s="35">
        <f>N116+N120+N123+N128+N132+N136</f>
        <v>46500</v>
      </c>
      <c r="O114" s="36">
        <f>O116+O120+O123+O128+O132+O136</f>
        <v>10070610</v>
      </c>
    </row>
    <row r="115" spans="1:15" ht="12.75" customHeight="1" hidden="1">
      <c r="A115" s="37"/>
      <c r="B115" s="38" t="s">
        <v>163</v>
      </c>
      <c r="C115" s="39"/>
      <c r="D115" s="40" t="s">
        <v>164</v>
      </c>
      <c r="E115" s="47"/>
      <c r="F115" s="47"/>
      <c r="G115" s="47"/>
      <c r="H115" s="48"/>
      <c r="I115" s="47"/>
      <c r="J115" s="47"/>
      <c r="K115" s="47"/>
      <c r="L115" s="48"/>
      <c r="M115" s="80"/>
      <c r="N115" s="50"/>
      <c r="O115" s="51"/>
    </row>
    <row r="116" spans="1:15" ht="12.75" hidden="1">
      <c r="A116" s="37"/>
      <c r="B116" s="39"/>
      <c r="C116" s="39"/>
      <c r="D116" s="40" t="s">
        <v>165</v>
      </c>
      <c r="E116" s="47"/>
      <c r="F116" s="47"/>
      <c r="G116" s="47"/>
      <c r="H116" s="48"/>
      <c r="I116" s="47"/>
      <c r="J116" s="47"/>
      <c r="K116" s="47"/>
      <c r="L116" s="55">
        <f>L118</f>
        <v>7936100</v>
      </c>
      <c r="M116" s="55">
        <f>M118</f>
        <v>1.1827272727272726</v>
      </c>
      <c r="N116" s="55">
        <f>N118</f>
        <v>0</v>
      </c>
      <c r="O116" s="124">
        <f>O118</f>
        <v>7936100</v>
      </c>
    </row>
    <row r="117" spans="1:15" ht="12.75" hidden="1">
      <c r="A117" s="62"/>
      <c r="B117" s="63"/>
      <c r="C117" s="88" t="s">
        <v>60</v>
      </c>
      <c r="D117" s="47" t="s">
        <v>61</v>
      </c>
      <c r="E117" s="40"/>
      <c r="F117" s="40"/>
      <c r="G117" s="40"/>
      <c r="H117" s="41"/>
      <c r="I117" s="40"/>
      <c r="J117" s="40"/>
      <c r="K117" s="40"/>
      <c r="L117" s="41"/>
      <c r="M117" s="49"/>
      <c r="N117" s="50"/>
      <c r="O117" s="51"/>
    </row>
    <row r="118" spans="1:15" ht="12.75" hidden="1">
      <c r="A118" s="62"/>
      <c r="B118" s="63"/>
      <c r="C118" s="88"/>
      <c r="D118" s="66" t="s">
        <v>62</v>
      </c>
      <c r="E118" s="47">
        <v>6710000</v>
      </c>
      <c r="F118" s="47">
        <v>0</v>
      </c>
      <c r="G118" s="47">
        <v>0</v>
      </c>
      <c r="H118" s="48">
        <v>6710000</v>
      </c>
      <c r="I118" s="47">
        <v>0</v>
      </c>
      <c r="J118" s="47">
        <v>0</v>
      </c>
      <c r="K118" s="47">
        <v>6710000</v>
      </c>
      <c r="L118" s="48">
        <v>7936100</v>
      </c>
      <c r="M118" s="49">
        <f>L118/K118</f>
        <v>1.1827272727272726</v>
      </c>
      <c r="N118" s="67">
        <v>0</v>
      </c>
      <c r="O118" s="59">
        <f>L118+N118</f>
        <v>7936100</v>
      </c>
    </row>
    <row r="119" spans="1:15" ht="12.75" hidden="1">
      <c r="A119" s="37"/>
      <c r="B119" s="38" t="s">
        <v>166</v>
      </c>
      <c r="C119" s="39"/>
      <c r="D119" s="40" t="s">
        <v>167</v>
      </c>
      <c r="E119" s="47"/>
      <c r="F119" s="47"/>
      <c r="G119" s="47"/>
      <c r="H119" s="48"/>
      <c r="I119" s="47"/>
      <c r="J119" s="47"/>
      <c r="K119" s="47"/>
      <c r="L119" s="48"/>
      <c r="M119" s="49"/>
      <c r="N119" s="50"/>
      <c r="O119" s="51"/>
    </row>
    <row r="120" spans="1:15" ht="12.75" hidden="1">
      <c r="A120" s="37"/>
      <c r="B120" s="39"/>
      <c r="C120" s="39"/>
      <c r="D120" s="40" t="s">
        <v>168</v>
      </c>
      <c r="E120" s="40">
        <f>SUM(E122:E122)</f>
        <v>95700</v>
      </c>
      <c r="F120" s="40">
        <v>0</v>
      </c>
      <c r="G120" s="40">
        <v>0</v>
      </c>
      <c r="H120" s="41">
        <f>H122</f>
        <v>95700</v>
      </c>
      <c r="I120" s="40">
        <f>I122</f>
        <v>0</v>
      </c>
      <c r="J120" s="40">
        <f>J122</f>
        <v>20582</v>
      </c>
      <c r="K120" s="40">
        <f>K122</f>
        <v>75118</v>
      </c>
      <c r="L120" s="41">
        <f>L122</f>
        <v>85000</v>
      </c>
      <c r="M120" s="41">
        <f>M122</f>
        <v>1.1315530232434303</v>
      </c>
      <c r="N120" s="41">
        <f>N122</f>
        <v>0</v>
      </c>
      <c r="O120" s="43">
        <f>O122</f>
        <v>85000</v>
      </c>
    </row>
    <row r="121" spans="1:15" ht="12.75" hidden="1">
      <c r="A121" s="62"/>
      <c r="B121" s="63"/>
      <c r="C121" s="88" t="s">
        <v>60</v>
      </c>
      <c r="D121" s="47" t="s">
        <v>61</v>
      </c>
      <c r="E121" s="40"/>
      <c r="F121" s="40"/>
      <c r="G121" s="40"/>
      <c r="H121" s="41"/>
      <c r="I121" s="40"/>
      <c r="J121" s="40"/>
      <c r="K121" s="40"/>
      <c r="L121" s="41"/>
      <c r="M121" s="49"/>
      <c r="N121" s="50"/>
      <c r="O121" s="51"/>
    </row>
    <row r="122" spans="1:15" ht="12.75" hidden="1">
      <c r="A122" s="62"/>
      <c r="B122" s="63"/>
      <c r="C122" s="63"/>
      <c r="D122" s="66" t="s">
        <v>62</v>
      </c>
      <c r="E122" s="47">
        <v>95700</v>
      </c>
      <c r="F122" s="47">
        <v>0</v>
      </c>
      <c r="G122" s="47">
        <v>0</v>
      </c>
      <c r="H122" s="48">
        <v>95700</v>
      </c>
      <c r="I122" s="47">
        <v>0</v>
      </c>
      <c r="J122" s="68">
        <v>20582</v>
      </c>
      <c r="K122" s="47">
        <v>75118</v>
      </c>
      <c r="L122" s="48">
        <v>85000</v>
      </c>
      <c r="M122" s="49">
        <f>L122/K122</f>
        <v>1.1315530232434303</v>
      </c>
      <c r="N122" s="58">
        <v>0</v>
      </c>
      <c r="O122" s="59">
        <f>L122+N122</f>
        <v>85000</v>
      </c>
    </row>
    <row r="123" spans="1:15" ht="12.75" hidden="1">
      <c r="A123" s="37"/>
      <c r="B123" s="38" t="s">
        <v>169</v>
      </c>
      <c r="C123" s="39"/>
      <c r="D123" s="40" t="s">
        <v>170</v>
      </c>
      <c r="E123" s="40">
        <f>SUM(E125:E127)</f>
        <v>609700</v>
      </c>
      <c r="F123" s="40">
        <v>0</v>
      </c>
      <c r="G123" s="40">
        <v>0</v>
      </c>
      <c r="H123" s="41">
        <f>H125+H127</f>
        <v>633900</v>
      </c>
      <c r="I123" s="40">
        <f>I125+I127</f>
        <v>29000</v>
      </c>
      <c r="J123" s="40">
        <f>J125+J127</f>
        <v>0</v>
      </c>
      <c r="K123" s="40">
        <f>K125+K127</f>
        <v>662900</v>
      </c>
      <c r="L123" s="41">
        <f>L125+L127</f>
        <v>616900</v>
      </c>
      <c r="M123" s="41">
        <f>M125+M127</f>
        <v>1.9612598290657495</v>
      </c>
      <c r="N123" s="41">
        <f>N125+N127</f>
        <v>0</v>
      </c>
      <c r="O123" s="43">
        <f>O125+O127</f>
        <v>616900</v>
      </c>
    </row>
    <row r="124" spans="1:15" ht="12.75" hidden="1">
      <c r="A124" s="62"/>
      <c r="B124" s="63"/>
      <c r="C124" s="88" t="s">
        <v>60</v>
      </c>
      <c r="D124" s="47" t="s">
        <v>61</v>
      </c>
      <c r="E124" s="40"/>
      <c r="F124" s="40"/>
      <c r="G124" s="40"/>
      <c r="H124" s="41"/>
      <c r="I124" s="40"/>
      <c r="J124" s="40"/>
      <c r="K124" s="40"/>
      <c r="L124" s="41"/>
      <c r="M124" s="49"/>
      <c r="N124" s="50"/>
      <c r="O124" s="51"/>
    </row>
    <row r="125" spans="1:15" ht="12.75" hidden="1">
      <c r="A125" s="62"/>
      <c r="B125" s="63"/>
      <c r="C125" s="63"/>
      <c r="D125" s="66" t="s">
        <v>62</v>
      </c>
      <c r="E125" s="47">
        <v>125800</v>
      </c>
      <c r="F125" s="47">
        <v>0</v>
      </c>
      <c r="G125" s="47">
        <v>0</v>
      </c>
      <c r="H125" s="48">
        <v>150000</v>
      </c>
      <c r="I125" s="68">
        <v>29000</v>
      </c>
      <c r="J125" s="47">
        <v>0</v>
      </c>
      <c r="K125" s="47">
        <v>179000</v>
      </c>
      <c r="L125" s="48">
        <v>195000</v>
      </c>
      <c r="M125" s="65">
        <f>L125/K125</f>
        <v>1.089385474860335</v>
      </c>
      <c r="N125" s="67">
        <v>0</v>
      </c>
      <c r="O125" s="59">
        <f>L125+N125</f>
        <v>195000</v>
      </c>
    </row>
    <row r="126" spans="1:15" ht="12.75" hidden="1">
      <c r="A126" s="62"/>
      <c r="B126" s="63"/>
      <c r="C126" s="88" t="s">
        <v>171</v>
      </c>
      <c r="D126" s="47" t="s">
        <v>172</v>
      </c>
      <c r="E126" s="47"/>
      <c r="F126" s="47"/>
      <c r="G126" s="47"/>
      <c r="H126" s="48"/>
      <c r="I126" s="47"/>
      <c r="J126" s="47"/>
      <c r="K126" s="47"/>
      <c r="L126" s="48"/>
      <c r="M126" s="65"/>
      <c r="N126" s="58"/>
      <c r="O126" s="59"/>
    </row>
    <row r="127" spans="1:15" ht="12.75" hidden="1">
      <c r="A127" s="62"/>
      <c r="B127" s="63"/>
      <c r="C127" s="63"/>
      <c r="D127" s="47" t="s">
        <v>173</v>
      </c>
      <c r="E127" s="47">
        <v>483900</v>
      </c>
      <c r="F127" s="47">
        <v>0</v>
      </c>
      <c r="G127" s="47">
        <v>0</v>
      </c>
      <c r="H127" s="48">
        <v>483900</v>
      </c>
      <c r="I127" s="47">
        <v>0</v>
      </c>
      <c r="J127" s="47">
        <v>0</v>
      </c>
      <c r="K127" s="47">
        <v>483900</v>
      </c>
      <c r="L127" s="48">
        <v>421900</v>
      </c>
      <c r="M127" s="65">
        <f>L127/K127</f>
        <v>0.8718743542054144</v>
      </c>
      <c r="N127" s="58">
        <v>0</v>
      </c>
      <c r="O127" s="59">
        <f>L127+N127</f>
        <v>421900</v>
      </c>
    </row>
    <row r="128" spans="1:15" ht="15">
      <c r="A128" s="37"/>
      <c r="B128" s="38" t="s">
        <v>174</v>
      </c>
      <c r="C128" s="39"/>
      <c r="D128" s="40" t="s">
        <v>175</v>
      </c>
      <c r="E128" s="40">
        <v>384500</v>
      </c>
      <c r="F128" s="40">
        <v>0</v>
      </c>
      <c r="G128" s="40">
        <v>0</v>
      </c>
      <c r="H128" s="41">
        <f>H130+H131</f>
        <v>393500</v>
      </c>
      <c r="I128" s="41">
        <f>I130+I131</f>
        <v>0</v>
      </c>
      <c r="J128" s="41">
        <f>J130+J131</f>
        <v>0</v>
      </c>
      <c r="K128" s="40">
        <f>K130+K131</f>
        <v>393500</v>
      </c>
      <c r="L128" s="41">
        <f>L130+L131</f>
        <v>397500</v>
      </c>
      <c r="M128" s="41">
        <f>M130+M131</f>
        <v>2.4444444444444446</v>
      </c>
      <c r="N128" s="41">
        <f>N130+N131</f>
        <v>46500</v>
      </c>
      <c r="O128" s="43">
        <f>O130+O131</f>
        <v>444000</v>
      </c>
    </row>
    <row r="129" spans="1:15" ht="15">
      <c r="A129" s="62"/>
      <c r="B129" s="63"/>
      <c r="C129" s="88" t="s">
        <v>171</v>
      </c>
      <c r="D129" s="47" t="s">
        <v>172</v>
      </c>
      <c r="E129" s="47"/>
      <c r="F129" s="47"/>
      <c r="G129" s="47"/>
      <c r="H129" s="48"/>
      <c r="I129" s="47"/>
      <c r="J129" s="47"/>
      <c r="K129" s="47"/>
      <c r="L129" s="48"/>
      <c r="M129" s="49"/>
      <c r="N129" s="50"/>
      <c r="O129" s="51"/>
    </row>
    <row r="130" spans="1:15" ht="15">
      <c r="A130" s="62"/>
      <c r="B130" s="63"/>
      <c r="C130" s="63"/>
      <c r="D130" s="47" t="s">
        <v>173</v>
      </c>
      <c r="E130" s="47">
        <v>384500</v>
      </c>
      <c r="F130" s="47"/>
      <c r="G130" s="47"/>
      <c r="H130" s="48">
        <v>384500</v>
      </c>
      <c r="I130" s="47"/>
      <c r="J130" s="47"/>
      <c r="K130" s="47">
        <v>384500</v>
      </c>
      <c r="L130" s="48">
        <v>384500</v>
      </c>
      <c r="M130" s="49">
        <f>L130/K130</f>
        <v>1</v>
      </c>
      <c r="N130" s="67">
        <v>46500</v>
      </c>
      <c r="O130" s="59">
        <f>L130+N130</f>
        <v>431000</v>
      </c>
    </row>
    <row r="131" spans="1:15" ht="15">
      <c r="A131" s="62"/>
      <c r="B131" s="63"/>
      <c r="C131" s="63" t="s">
        <v>68</v>
      </c>
      <c r="D131" s="47" t="s">
        <v>69</v>
      </c>
      <c r="E131" s="47"/>
      <c r="F131" s="47">
        <v>9000</v>
      </c>
      <c r="G131" s="47">
        <v>0</v>
      </c>
      <c r="H131" s="48">
        <v>9000</v>
      </c>
      <c r="I131" s="47">
        <v>0</v>
      </c>
      <c r="J131" s="47">
        <v>0</v>
      </c>
      <c r="K131" s="47">
        <v>9000</v>
      </c>
      <c r="L131" s="48">
        <v>13000</v>
      </c>
      <c r="M131" s="49">
        <f>L131/K131</f>
        <v>1.4444444444444444</v>
      </c>
      <c r="N131" s="58">
        <v>0</v>
      </c>
      <c r="O131" s="59">
        <f>L131+N131</f>
        <v>13000</v>
      </c>
    </row>
    <row r="132" spans="1:15" ht="12.75" hidden="1">
      <c r="A132" s="37"/>
      <c r="B132" s="38" t="s">
        <v>176</v>
      </c>
      <c r="C132" s="39"/>
      <c r="D132" s="40" t="s">
        <v>177</v>
      </c>
      <c r="E132" s="40">
        <f>SUM(E133:E135)</f>
        <v>178900</v>
      </c>
      <c r="F132" s="40">
        <v>0</v>
      </c>
      <c r="G132" s="40">
        <v>0</v>
      </c>
      <c r="H132" s="41">
        <f>H133+H135</f>
        <v>178900</v>
      </c>
      <c r="I132" s="41">
        <f>I133+I135</f>
        <v>0</v>
      </c>
      <c r="J132" s="41">
        <f>J133+J135</f>
        <v>0</v>
      </c>
      <c r="K132" s="40">
        <f>K133+K135</f>
        <v>178900</v>
      </c>
      <c r="L132" s="41">
        <f>L133+L135</f>
        <v>190700</v>
      </c>
      <c r="M132" s="41">
        <f>M133+M135</f>
        <v>2.088125466766243</v>
      </c>
      <c r="N132" s="41">
        <f>N133+N135</f>
        <v>0</v>
      </c>
      <c r="O132" s="43">
        <f>O133+O135</f>
        <v>190700</v>
      </c>
    </row>
    <row r="133" spans="1:15" ht="12.75" hidden="1">
      <c r="A133" s="62"/>
      <c r="B133" s="63"/>
      <c r="C133" s="88" t="s">
        <v>68</v>
      </c>
      <c r="D133" s="47" t="s">
        <v>69</v>
      </c>
      <c r="E133" s="47">
        <v>45000</v>
      </c>
      <c r="F133" s="47">
        <v>0</v>
      </c>
      <c r="G133" s="47">
        <v>0</v>
      </c>
      <c r="H133" s="48">
        <v>45000</v>
      </c>
      <c r="I133" s="47">
        <v>0</v>
      </c>
      <c r="J133" s="47">
        <v>0</v>
      </c>
      <c r="K133" s="47">
        <v>45000</v>
      </c>
      <c r="L133" s="48">
        <v>45000</v>
      </c>
      <c r="M133" s="65">
        <f>L133/K133</f>
        <v>1</v>
      </c>
      <c r="N133" s="58">
        <v>0</v>
      </c>
      <c r="O133" s="59">
        <f>L133+N133</f>
        <v>45000</v>
      </c>
    </row>
    <row r="134" spans="1:15" ht="12.75" hidden="1">
      <c r="A134" s="62"/>
      <c r="B134" s="63"/>
      <c r="C134" s="88" t="s">
        <v>60</v>
      </c>
      <c r="D134" s="47" t="s">
        <v>61</v>
      </c>
      <c r="E134" s="47"/>
      <c r="F134" s="47"/>
      <c r="G134" s="47"/>
      <c r="H134" s="48"/>
      <c r="I134" s="47"/>
      <c r="J134" s="47"/>
      <c r="K134" s="47"/>
      <c r="L134" s="48"/>
      <c r="M134" s="65"/>
      <c r="N134" s="58"/>
      <c r="O134" s="59"/>
    </row>
    <row r="135" spans="1:15" ht="12.75" hidden="1">
      <c r="A135" s="62"/>
      <c r="B135" s="63"/>
      <c r="C135" s="63"/>
      <c r="D135" s="66" t="s">
        <v>62</v>
      </c>
      <c r="E135" s="47">
        <v>133900</v>
      </c>
      <c r="F135" s="47">
        <v>0</v>
      </c>
      <c r="G135" s="47">
        <v>0</v>
      </c>
      <c r="H135" s="48">
        <v>133900</v>
      </c>
      <c r="I135" s="47">
        <v>0</v>
      </c>
      <c r="J135" s="47">
        <v>0</v>
      </c>
      <c r="K135" s="47">
        <v>133900</v>
      </c>
      <c r="L135" s="48">
        <v>145700</v>
      </c>
      <c r="M135" s="65">
        <f>L135/K135</f>
        <v>1.0881254667662434</v>
      </c>
      <c r="N135" s="58">
        <v>0</v>
      </c>
      <c r="O135" s="59">
        <f>L135+N135</f>
        <v>145700</v>
      </c>
    </row>
    <row r="136" spans="1:15" ht="12.75" hidden="1">
      <c r="A136" s="62"/>
      <c r="B136" s="39">
        <v>85295</v>
      </c>
      <c r="C136" s="63"/>
      <c r="D136" s="54" t="s">
        <v>162</v>
      </c>
      <c r="E136" s="54">
        <v>0</v>
      </c>
      <c r="F136" s="54">
        <v>90210</v>
      </c>
      <c r="G136" s="54">
        <v>0</v>
      </c>
      <c r="H136" s="55" t="e">
        <f>H138+#REF!+#REF!</f>
        <v>#REF!</v>
      </c>
      <c r="I136" s="55" t="e">
        <f>I138+#REF!+#REF!</f>
        <v>#REF!</v>
      </c>
      <c r="J136" s="55" t="e">
        <f>J138+#REF!+#REF!</f>
        <v>#REF!</v>
      </c>
      <c r="K136" s="54" t="e">
        <f>K138+#REF!+#REF!</f>
        <v>#REF!</v>
      </c>
      <c r="L136" s="55">
        <f>L138+L149</f>
        <v>797910</v>
      </c>
      <c r="M136" s="55">
        <f>M138+M149</f>
        <v>0.6</v>
      </c>
      <c r="N136" s="55">
        <f>N138+N149</f>
        <v>0</v>
      </c>
      <c r="O136" s="57">
        <f>O138+O149</f>
        <v>797910</v>
      </c>
    </row>
    <row r="137" spans="1:15" ht="12.75" hidden="1">
      <c r="A137" s="62"/>
      <c r="B137" s="63"/>
      <c r="C137" s="63" t="s">
        <v>171</v>
      </c>
      <c r="D137" s="47" t="s">
        <v>178</v>
      </c>
      <c r="E137" s="47"/>
      <c r="F137" s="47"/>
      <c r="G137" s="47"/>
      <c r="H137" s="48"/>
      <c r="I137" s="47"/>
      <c r="J137" s="47"/>
      <c r="K137" s="47"/>
      <c r="L137" s="48"/>
      <c r="M137" s="49"/>
      <c r="N137" s="50"/>
      <c r="O137" s="51"/>
    </row>
    <row r="138" spans="1:15" ht="12.75" customHeight="1" hidden="1">
      <c r="A138" s="62"/>
      <c r="B138" s="63"/>
      <c r="C138" s="63"/>
      <c r="D138" s="47" t="s">
        <v>179</v>
      </c>
      <c r="E138" s="47">
        <v>0</v>
      </c>
      <c r="F138" s="47">
        <v>90210</v>
      </c>
      <c r="G138" s="47">
        <v>0</v>
      </c>
      <c r="H138" s="48">
        <v>90210</v>
      </c>
      <c r="I138" s="47">
        <v>60140</v>
      </c>
      <c r="J138" s="47">
        <v>0</v>
      </c>
      <c r="K138" s="47">
        <v>150350</v>
      </c>
      <c r="L138" s="48">
        <v>90210</v>
      </c>
      <c r="M138" s="65">
        <f>L138/K138</f>
        <v>0.6</v>
      </c>
      <c r="N138" s="58">
        <v>0</v>
      </c>
      <c r="O138" s="59">
        <f>L138+N138</f>
        <v>90210</v>
      </c>
    </row>
    <row r="139" spans="1:15" ht="12.75" hidden="1">
      <c r="A139" s="115">
        <v>853</v>
      </c>
      <c r="B139" s="116" t="s">
        <v>180</v>
      </c>
      <c r="C139" s="116"/>
      <c r="D139" s="116"/>
      <c r="E139" s="120">
        <v>0</v>
      </c>
      <c r="F139" s="120">
        <v>37520</v>
      </c>
      <c r="G139" s="120">
        <v>0</v>
      </c>
      <c r="H139" s="119">
        <v>37520</v>
      </c>
      <c r="I139" s="120">
        <v>0</v>
      </c>
      <c r="J139" s="120">
        <v>0</v>
      </c>
      <c r="K139" s="120">
        <v>37520</v>
      </c>
      <c r="L139" s="121">
        <v>0</v>
      </c>
      <c r="M139" s="76">
        <f>L139/K139</f>
        <v>0</v>
      </c>
      <c r="N139" s="77"/>
      <c r="O139" s="78"/>
    </row>
    <row r="140" spans="1:15" ht="12.75" hidden="1">
      <c r="A140" s="125"/>
      <c r="B140" s="126">
        <v>85395</v>
      </c>
      <c r="C140" s="88"/>
      <c r="D140" s="127" t="s">
        <v>181</v>
      </c>
      <c r="E140" s="47"/>
      <c r="F140" s="47"/>
      <c r="G140" s="47"/>
      <c r="H140" s="55">
        <v>37520</v>
      </c>
      <c r="I140" s="54">
        <v>0</v>
      </c>
      <c r="J140" s="54">
        <v>0</v>
      </c>
      <c r="K140" s="54">
        <v>37520</v>
      </c>
      <c r="L140" s="55">
        <v>0</v>
      </c>
      <c r="M140" s="80">
        <f>L140/K140</f>
        <v>0</v>
      </c>
      <c r="N140" s="50"/>
      <c r="O140" s="51"/>
    </row>
    <row r="141" spans="1:15" ht="12.75" hidden="1">
      <c r="A141" s="125"/>
      <c r="B141" s="88"/>
      <c r="C141" s="88" t="s">
        <v>30</v>
      </c>
      <c r="D141" s="47" t="s">
        <v>31</v>
      </c>
      <c r="E141" s="47">
        <v>0</v>
      </c>
      <c r="F141" s="47">
        <v>37520</v>
      </c>
      <c r="G141" s="47">
        <v>0</v>
      </c>
      <c r="H141" s="48">
        <v>37520</v>
      </c>
      <c r="I141" s="47">
        <v>0</v>
      </c>
      <c r="J141" s="47">
        <v>0</v>
      </c>
      <c r="K141" s="47">
        <v>37520</v>
      </c>
      <c r="L141" s="48">
        <v>0</v>
      </c>
      <c r="M141" s="49">
        <f>L141/K141</f>
        <v>0</v>
      </c>
      <c r="N141" s="50"/>
      <c r="O141" s="51"/>
    </row>
    <row r="142" spans="1:15" ht="12.75" hidden="1">
      <c r="A142" s="125"/>
      <c r="B142" s="88"/>
      <c r="C142" s="88"/>
      <c r="D142" s="47" t="s">
        <v>182</v>
      </c>
      <c r="E142" s="47"/>
      <c r="F142" s="47"/>
      <c r="G142" s="47"/>
      <c r="H142" s="48"/>
      <c r="I142" s="47"/>
      <c r="J142" s="47"/>
      <c r="K142" s="47"/>
      <c r="L142" s="48"/>
      <c r="M142" s="49"/>
      <c r="N142" s="50"/>
      <c r="O142" s="51"/>
    </row>
    <row r="143" spans="1:15" ht="12.75" hidden="1">
      <c r="A143" s="125"/>
      <c r="B143" s="88"/>
      <c r="C143" s="88"/>
      <c r="D143" s="47" t="s">
        <v>183</v>
      </c>
      <c r="E143" s="47"/>
      <c r="F143" s="47"/>
      <c r="G143" s="47"/>
      <c r="H143" s="48"/>
      <c r="I143" s="47"/>
      <c r="J143" s="47"/>
      <c r="K143" s="47"/>
      <c r="L143" s="48"/>
      <c r="M143" s="81"/>
      <c r="N143" s="50"/>
      <c r="O143" s="51"/>
    </row>
    <row r="144" spans="1:15" ht="12.75" hidden="1">
      <c r="A144" s="115">
        <v>854</v>
      </c>
      <c r="B144" s="116" t="s">
        <v>184</v>
      </c>
      <c r="C144" s="116"/>
      <c r="D144" s="116"/>
      <c r="E144" s="117"/>
      <c r="F144" s="118"/>
      <c r="G144" s="118"/>
      <c r="H144" s="119">
        <v>101585</v>
      </c>
      <c r="I144" s="119">
        <v>0</v>
      </c>
      <c r="J144" s="119">
        <v>0</v>
      </c>
      <c r="K144" s="120">
        <v>101585</v>
      </c>
      <c r="L144" s="121">
        <v>0</v>
      </c>
      <c r="M144" s="76">
        <f>L144/K144</f>
        <v>0</v>
      </c>
      <c r="N144" s="77"/>
      <c r="O144" s="78"/>
    </row>
    <row r="145" spans="1:15" ht="12.75" hidden="1">
      <c r="A145" s="125"/>
      <c r="B145" s="126">
        <v>85415</v>
      </c>
      <c r="C145" s="88"/>
      <c r="D145" s="127" t="s">
        <v>185</v>
      </c>
      <c r="E145" s="47"/>
      <c r="F145" s="47"/>
      <c r="G145" s="47"/>
      <c r="H145" s="55">
        <v>101585</v>
      </c>
      <c r="I145" s="54">
        <v>0</v>
      </c>
      <c r="J145" s="54">
        <v>0</v>
      </c>
      <c r="K145" s="54">
        <v>101585</v>
      </c>
      <c r="L145" s="55">
        <v>0</v>
      </c>
      <c r="M145" s="80">
        <f>L145/K145</f>
        <v>0</v>
      </c>
      <c r="N145" s="50"/>
      <c r="O145" s="51"/>
    </row>
    <row r="146" spans="1:15" ht="12.75" hidden="1">
      <c r="A146" s="125"/>
      <c r="B146" s="88"/>
      <c r="C146" s="88" t="s">
        <v>186</v>
      </c>
      <c r="D146" s="47" t="s">
        <v>178</v>
      </c>
      <c r="E146" s="47"/>
      <c r="F146" s="47"/>
      <c r="G146" s="47"/>
      <c r="H146" s="48">
        <v>101585</v>
      </c>
      <c r="I146" s="47">
        <v>0</v>
      </c>
      <c r="J146" s="47">
        <v>0</v>
      </c>
      <c r="K146" s="47">
        <v>101585</v>
      </c>
      <c r="L146" s="48">
        <v>0</v>
      </c>
      <c r="M146" s="49">
        <f>L146/K146</f>
        <v>0</v>
      </c>
      <c r="N146" s="50"/>
      <c r="O146" s="51"/>
    </row>
    <row r="147" spans="1:15" ht="12.75" hidden="1">
      <c r="A147" s="125"/>
      <c r="B147" s="88"/>
      <c r="C147" s="88"/>
      <c r="D147" s="47" t="s">
        <v>179</v>
      </c>
      <c r="E147" s="47"/>
      <c r="F147" s="47"/>
      <c r="G147" s="47"/>
      <c r="H147" s="48"/>
      <c r="I147" s="47"/>
      <c r="J147" s="47"/>
      <c r="K147" s="47"/>
      <c r="L147" s="48"/>
      <c r="M147" s="81"/>
      <c r="N147" s="50"/>
      <c r="O147" s="51"/>
    </row>
    <row r="148" spans="1:15" ht="12.75" hidden="1">
      <c r="A148" s="125"/>
      <c r="B148" s="88"/>
      <c r="C148" s="88" t="s">
        <v>114</v>
      </c>
      <c r="D148" s="47" t="s">
        <v>115</v>
      </c>
      <c r="E148" s="47"/>
      <c r="F148" s="47"/>
      <c r="G148" s="47"/>
      <c r="H148" s="48"/>
      <c r="I148" s="47"/>
      <c r="J148" s="47"/>
      <c r="K148" s="47"/>
      <c r="L148" s="48"/>
      <c r="M148" s="81"/>
      <c r="N148" s="50"/>
      <c r="O148" s="51"/>
    </row>
    <row r="149" spans="1:15" ht="12.75" hidden="1">
      <c r="A149" s="125"/>
      <c r="B149" s="88"/>
      <c r="C149" s="88"/>
      <c r="D149" s="47" t="s">
        <v>116</v>
      </c>
      <c r="E149" s="47"/>
      <c r="F149" s="47"/>
      <c r="G149" s="47"/>
      <c r="H149" s="48"/>
      <c r="I149" s="47"/>
      <c r="J149" s="47"/>
      <c r="K149" s="47"/>
      <c r="L149" s="48">
        <v>707700</v>
      </c>
      <c r="M149" s="106"/>
      <c r="N149" s="58">
        <v>0</v>
      </c>
      <c r="O149" s="59">
        <v>707700</v>
      </c>
    </row>
    <row r="150" spans="1:15" ht="12.75" hidden="1">
      <c r="A150" s="32">
        <v>854</v>
      </c>
      <c r="B150" s="33" t="s">
        <v>184</v>
      </c>
      <c r="C150" s="33"/>
      <c r="D150" s="33"/>
      <c r="E150" s="128"/>
      <c r="F150" s="128"/>
      <c r="G150" s="128"/>
      <c r="H150" s="129"/>
      <c r="I150" s="128"/>
      <c r="J150" s="128"/>
      <c r="K150" s="128"/>
      <c r="L150" s="129">
        <f>L151</f>
        <v>24612</v>
      </c>
      <c r="M150" s="129">
        <f>M151</f>
        <v>0</v>
      </c>
      <c r="N150" s="129">
        <f>N151</f>
        <v>0</v>
      </c>
      <c r="O150" s="130">
        <f>O151</f>
        <v>24612</v>
      </c>
    </row>
    <row r="151" spans="1:15" ht="12.75" hidden="1">
      <c r="A151" s="125"/>
      <c r="B151" s="38">
        <v>85415</v>
      </c>
      <c r="C151" s="131"/>
      <c r="D151" s="54" t="s">
        <v>185</v>
      </c>
      <c r="E151" s="54"/>
      <c r="F151" s="54"/>
      <c r="G151" s="54"/>
      <c r="H151" s="55"/>
      <c r="I151" s="54"/>
      <c r="J151" s="54"/>
      <c r="K151" s="54"/>
      <c r="L151" s="55">
        <f>L153</f>
        <v>24612</v>
      </c>
      <c r="M151" s="55">
        <f>M153</f>
        <v>0</v>
      </c>
      <c r="N151" s="55">
        <f>N153</f>
        <v>0</v>
      </c>
      <c r="O151" s="57">
        <f>O153</f>
        <v>24612</v>
      </c>
    </row>
    <row r="152" spans="1:15" ht="12.75" hidden="1">
      <c r="A152" s="125"/>
      <c r="B152" s="88"/>
      <c r="C152" s="88" t="s">
        <v>171</v>
      </c>
      <c r="D152" s="47" t="s">
        <v>187</v>
      </c>
      <c r="E152" s="47"/>
      <c r="F152" s="47"/>
      <c r="G152" s="47"/>
      <c r="H152" s="48"/>
      <c r="I152" s="47"/>
      <c r="J152" s="47"/>
      <c r="K152" s="47"/>
      <c r="L152" s="48"/>
      <c r="M152" s="106"/>
      <c r="N152" s="58"/>
      <c r="O152" s="59"/>
    </row>
    <row r="153" spans="1:15" ht="12.75" hidden="1">
      <c r="A153" s="125"/>
      <c r="B153" s="88"/>
      <c r="C153" s="88"/>
      <c r="D153" s="47" t="s">
        <v>188</v>
      </c>
      <c r="E153" s="47"/>
      <c r="F153" s="47"/>
      <c r="G153" s="47"/>
      <c r="H153" s="48"/>
      <c r="I153" s="47"/>
      <c r="J153" s="47"/>
      <c r="K153" s="47"/>
      <c r="L153" s="48">
        <v>24612</v>
      </c>
      <c r="M153" s="106"/>
      <c r="N153" s="67">
        <v>0</v>
      </c>
      <c r="O153" s="59">
        <f>L153+N153</f>
        <v>24612</v>
      </c>
    </row>
    <row r="154" spans="1:15" ht="12.75" hidden="1">
      <c r="A154" s="32" t="s">
        <v>189</v>
      </c>
      <c r="B154" s="33" t="s">
        <v>190</v>
      </c>
      <c r="C154" s="33"/>
      <c r="D154" s="33"/>
      <c r="E154" s="132" t="e">
        <f>E159+#REF!</f>
        <v>#REF!</v>
      </c>
      <c r="F154" s="34">
        <v>5700</v>
      </c>
      <c r="G154" s="34">
        <v>0</v>
      </c>
      <c r="H154" s="35" t="e">
        <f>H159+#REF!</f>
        <v>#REF!</v>
      </c>
      <c r="I154" s="35">
        <v>1200</v>
      </c>
      <c r="J154" s="35" t="e">
        <f>J159+#REF!</f>
        <v>#REF!</v>
      </c>
      <c r="K154" s="34" t="e">
        <f>K159+#REF!</f>
        <v>#REF!</v>
      </c>
      <c r="L154" s="35">
        <f>L155+L159</f>
        <v>289600</v>
      </c>
      <c r="M154" s="35">
        <f>M155+M159</f>
        <v>2.391025641025641</v>
      </c>
      <c r="N154" s="35">
        <f>N155+N159</f>
        <v>0</v>
      </c>
      <c r="O154" s="36">
        <f>O155+O159</f>
        <v>289600</v>
      </c>
    </row>
    <row r="155" spans="1:15" ht="12.75" hidden="1">
      <c r="A155" s="133"/>
      <c r="B155" s="38">
        <v>90001</v>
      </c>
      <c r="C155" s="39"/>
      <c r="D155" s="134" t="s">
        <v>191</v>
      </c>
      <c r="E155" s="135"/>
      <c r="F155" s="136"/>
      <c r="G155" s="136"/>
      <c r="H155" s="41">
        <v>0</v>
      </c>
      <c r="I155" s="41"/>
      <c r="J155" s="41"/>
      <c r="K155" s="40">
        <v>0</v>
      </c>
      <c r="L155" s="41">
        <f>L158</f>
        <v>250000</v>
      </c>
      <c r="M155" s="41">
        <f>M158</f>
        <v>0</v>
      </c>
      <c r="N155" s="41">
        <f>N158</f>
        <v>0</v>
      </c>
      <c r="O155" s="43">
        <f>O158</f>
        <v>250000</v>
      </c>
    </row>
    <row r="156" spans="1:15" ht="12.75" hidden="1">
      <c r="A156" s="137"/>
      <c r="B156" s="138"/>
      <c r="C156" s="45" t="s">
        <v>192</v>
      </c>
      <c r="D156" s="47" t="s">
        <v>193</v>
      </c>
      <c r="E156" s="135"/>
      <c r="F156" s="136"/>
      <c r="G156" s="136"/>
      <c r="H156" s="123"/>
      <c r="I156" s="123"/>
      <c r="J156" s="123"/>
      <c r="K156" s="136"/>
      <c r="L156" s="123"/>
      <c r="M156" s="49"/>
      <c r="N156" s="50"/>
      <c r="O156" s="51"/>
    </row>
    <row r="157" spans="1:15" ht="12.75" hidden="1">
      <c r="A157" s="137"/>
      <c r="B157" s="138"/>
      <c r="C157" s="45"/>
      <c r="D157" s="47" t="s">
        <v>194</v>
      </c>
      <c r="E157" s="135"/>
      <c r="F157" s="136"/>
      <c r="G157" s="136"/>
      <c r="H157" s="123"/>
      <c r="I157" s="123"/>
      <c r="J157" s="123"/>
      <c r="K157" s="136"/>
      <c r="L157" s="123"/>
      <c r="M157" s="49"/>
      <c r="N157" s="50"/>
      <c r="O157" s="51"/>
    </row>
    <row r="158" spans="1:15" ht="12.75" hidden="1">
      <c r="A158" s="137"/>
      <c r="B158" s="138"/>
      <c r="C158" s="53"/>
      <c r="D158" s="47" t="s">
        <v>195</v>
      </c>
      <c r="E158" s="135"/>
      <c r="F158" s="136"/>
      <c r="G158" s="136"/>
      <c r="H158" s="67">
        <v>0</v>
      </c>
      <c r="I158" s="67"/>
      <c r="J158" s="67"/>
      <c r="K158" s="68">
        <v>0</v>
      </c>
      <c r="L158" s="67">
        <v>250000</v>
      </c>
      <c r="M158" s="65"/>
      <c r="N158" s="58">
        <v>0</v>
      </c>
      <c r="O158" s="59">
        <f>L158+N158</f>
        <v>250000</v>
      </c>
    </row>
    <row r="159" spans="1:15" ht="12.75" hidden="1">
      <c r="A159" s="37"/>
      <c r="B159" s="38" t="s">
        <v>196</v>
      </c>
      <c r="C159" s="39"/>
      <c r="D159" s="41" t="s">
        <v>197</v>
      </c>
      <c r="E159" s="87">
        <f>E161+E162</f>
        <v>23500</v>
      </c>
      <c r="F159" s="40">
        <v>5700</v>
      </c>
      <c r="G159" s="40">
        <v>0</v>
      </c>
      <c r="H159" s="41">
        <f>H161+H162</f>
        <v>35200</v>
      </c>
      <c r="I159" s="41">
        <f>I161+I162</f>
        <v>1200</v>
      </c>
      <c r="J159" s="41">
        <f>J161+J162</f>
        <v>2000</v>
      </c>
      <c r="K159" s="40">
        <f>K161+K162</f>
        <v>34400</v>
      </c>
      <c r="L159" s="41">
        <f>L161+L162</f>
        <v>39600</v>
      </c>
      <c r="M159" s="41">
        <f>M161+M162</f>
        <v>2.391025641025641</v>
      </c>
      <c r="N159" s="41">
        <f>N161+N162</f>
        <v>0</v>
      </c>
      <c r="O159" s="43">
        <f>O161+O162</f>
        <v>39600</v>
      </c>
    </row>
    <row r="160" spans="1:15" ht="12.75" hidden="1">
      <c r="A160" s="62"/>
      <c r="B160" s="63"/>
      <c r="C160" s="88" t="s">
        <v>198</v>
      </c>
      <c r="D160" s="48" t="s">
        <v>199</v>
      </c>
      <c r="E160" s="90"/>
      <c r="F160" s="47"/>
      <c r="G160" s="47"/>
      <c r="H160" s="48"/>
      <c r="I160" s="47"/>
      <c r="J160" s="47"/>
      <c r="K160" s="47"/>
      <c r="L160" s="48"/>
      <c r="M160" s="49"/>
      <c r="N160" s="50"/>
      <c r="O160" s="51"/>
    </row>
    <row r="161" spans="1:15" ht="12.75" hidden="1">
      <c r="A161" s="62"/>
      <c r="B161" s="63"/>
      <c r="C161" s="88"/>
      <c r="D161" s="48" t="s">
        <v>200</v>
      </c>
      <c r="E161" s="90">
        <v>21500</v>
      </c>
      <c r="F161" s="47">
        <v>5700</v>
      </c>
      <c r="G161" s="47">
        <v>0</v>
      </c>
      <c r="H161" s="48">
        <v>33200</v>
      </c>
      <c r="I161" s="47">
        <v>0</v>
      </c>
      <c r="J161" s="47">
        <v>2000</v>
      </c>
      <c r="K161" s="47">
        <v>31200</v>
      </c>
      <c r="L161" s="48">
        <v>35600</v>
      </c>
      <c r="M161" s="65">
        <f>L161/K161</f>
        <v>1.141025641025641</v>
      </c>
      <c r="N161" s="58">
        <v>0</v>
      </c>
      <c r="O161" s="59">
        <f>L161+N161</f>
        <v>35600</v>
      </c>
    </row>
    <row r="162" spans="1:15" ht="12.75" hidden="1">
      <c r="A162" s="62"/>
      <c r="B162" s="63"/>
      <c r="C162" s="88" t="s">
        <v>201</v>
      </c>
      <c r="D162" s="48" t="s">
        <v>202</v>
      </c>
      <c r="E162" s="90">
        <v>2000</v>
      </c>
      <c r="F162" s="47">
        <v>0</v>
      </c>
      <c r="G162" s="47">
        <v>0</v>
      </c>
      <c r="H162" s="48">
        <v>2000</v>
      </c>
      <c r="I162" s="47">
        <v>1200</v>
      </c>
      <c r="J162" s="47">
        <v>0</v>
      </c>
      <c r="K162" s="47">
        <v>3200</v>
      </c>
      <c r="L162" s="48">
        <v>4000</v>
      </c>
      <c r="M162" s="65">
        <f>L162/K162</f>
        <v>1.25</v>
      </c>
      <c r="N162" s="58">
        <v>0</v>
      </c>
      <c r="O162" s="59">
        <f>L162+N162</f>
        <v>4000</v>
      </c>
    </row>
    <row r="163" spans="1:15" ht="12.75" hidden="1">
      <c r="A163" s="60" t="s">
        <v>203</v>
      </c>
      <c r="B163" s="33" t="s">
        <v>204</v>
      </c>
      <c r="C163" s="33"/>
      <c r="D163" s="33"/>
      <c r="E163" s="34">
        <f>E164</f>
        <v>40000</v>
      </c>
      <c r="F163" s="34">
        <v>0</v>
      </c>
      <c r="G163" s="34">
        <v>0</v>
      </c>
      <c r="H163" s="35">
        <v>40000</v>
      </c>
      <c r="I163" s="34">
        <v>0</v>
      </c>
      <c r="J163" s="34">
        <v>0</v>
      </c>
      <c r="K163" s="34">
        <v>40000</v>
      </c>
      <c r="L163" s="35">
        <f>L164</f>
        <v>45000</v>
      </c>
      <c r="M163" s="35">
        <f>M164</f>
        <v>1.125</v>
      </c>
      <c r="N163" s="35">
        <f>N164</f>
        <v>0</v>
      </c>
      <c r="O163" s="36">
        <f>O164</f>
        <v>45000</v>
      </c>
    </row>
    <row r="164" spans="1:15" ht="12.75" hidden="1">
      <c r="A164" s="139"/>
      <c r="B164" s="140" t="s">
        <v>205</v>
      </c>
      <c r="C164" s="141"/>
      <c r="D164" s="86" t="s">
        <v>206</v>
      </c>
      <c r="E164" s="142">
        <f>E167</f>
        <v>40000</v>
      </c>
      <c r="F164" s="142">
        <v>0</v>
      </c>
      <c r="G164" s="142">
        <v>0</v>
      </c>
      <c r="H164" s="86">
        <v>40000</v>
      </c>
      <c r="I164" s="142">
        <v>0</v>
      </c>
      <c r="J164" s="142">
        <v>0</v>
      </c>
      <c r="K164" s="142">
        <v>40000</v>
      </c>
      <c r="L164" s="86">
        <f>L167</f>
        <v>45000</v>
      </c>
      <c r="M164" s="86">
        <f>M167</f>
        <v>1.125</v>
      </c>
      <c r="N164" s="86">
        <f>N167</f>
        <v>0</v>
      </c>
      <c r="O164" s="143">
        <f>O167</f>
        <v>45000</v>
      </c>
    </row>
    <row r="165" spans="1:15" ht="12.75" hidden="1">
      <c r="A165" s="44"/>
      <c r="B165" s="144"/>
      <c r="C165" s="144" t="s">
        <v>30</v>
      </c>
      <c r="D165" s="48" t="s">
        <v>31</v>
      </c>
      <c r="E165" s="47"/>
      <c r="F165" s="47"/>
      <c r="G165" s="47"/>
      <c r="H165" s="48"/>
      <c r="I165" s="47"/>
      <c r="J165" s="47"/>
      <c r="K165" s="47"/>
      <c r="L165" s="48"/>
      <c r="M165" s="49"/>
      <c r="N165" s="50"/>
      <c r="O165" s="51"/>
    </row>
    <row r="166" spans="1:15" ht="12.75" hidden="1">
      <c r="A166" s="44"/>
      <c r="B166" s="144"/>
      <c r="C166" s="45"/>
      <c r="D166" s="48" t="s">
        <v>32</v>
      </c>
      <c r="E166" s="47"/>
      <c r="F166" s="47"/>
      <c r="G166" s="47"/>
      <c r="H166" s="48"/>
      <c r="I166" s="47"/>
      <c r="J166" s="47"/>
      <c r="K166" s="47"/>
      <c r="L166" s="48"/>
      <c r="M166" s="49"/>
      <c r="N166" s="50"/>
      <c r="O166" s="51"/>
    </row>
    <row r="167" spans="1:15" ht="12.75" customHeight="1" hidden="1">
      <c r="A167" s="44"/>
      <c r="B167" s="144"/>
      <c r="C167" s="45"/>
      <c r="D167" s="48" t="s">
        <v>207</v>
      </c>
      <c r="E167" s="47">
        <v>40000</v>
      </c>
      <c r="F167" s="47">
        <v>0</v>
      </c>
      <c r="G167" s="47">
        <v>0</v>
      </c>
      <c r="H167" s="48">
        <v>40000</v>
      </c>
      <c r="I167" s="47">
        <v>0</v>
      </c>
      <c r="J167" s="47">
        <v>0</v>
      </c>
      <c r="K167" s="47">
        <v>40000</v>
      </c>
      <c r="L167" s="48">
        <v>45000</v>
      </c>
      <c r="M167" s="65">
        <f>L167/K167</f>
        <v>1.125</v>
      </c>
      <c r="N167" s="58">
        <v>0</v>
      </c>
      <c r="O167" s="59">
        <f>L167+N167</f>
        <v>45000</v>
      </c>
    </row>
    <row r="168" spans="1:15" ht="12.75" customHeight="1" hidden="1">
      <c r="A168" s="145" t="s">
        <v>208</v>
      </c>
      <c r="B168" s="146" t="s">
        <v>209</v>
      </c>
      <c r="C168" s="146"/>
      <c r="D168" s="146"/>
      <c r="E168" s="147">
        <f>E169</f>
        <v>12118</v>
      </c>
      <c r="F168" s="147">
        <v>15100</v>
      </c>
      <c r="G168" s="147">
        <v>0</v>
      </c>
      <c r="H168" s="148">
        <f>H169+H175</f>
        <v>27218</v>
      </c>
      <c r="I168" s="148">
        <f>I169+I175</f>
        <v>32044</v>
      </c>
      <c r="J168" s="148">
        <f>J169+J175</f>
        <v>27068</v>
      </c>
      <c r="K168" s="147">
        <f>K169+K175</f>
        <v>32194</v>
      </c>
      <c r="L168" s="149">
        <f>L169+L175</f>
        <v>0</v>
      </c>
      <c r="M168" s="150">
        <f>L168/K168</f>
        <v>0</v>
      </c>
      <c r="N168" s="77"/>
      <c r="O168" s="151"/>
    </row>
    <row r="169" spans="1:15" ht="12.75" hidden="1">
      <c r="A169" s="37"/>
      <c r="B169" s="38" t="s">
        <v>210</v>
      </c>
      <c r="C169" s="38"/>
      <c r="D169" s="41" t="s">
        <v>211</v>
      </c>
      <c r="E169" s="40">
        <f>SUM(E173:E173)</f>
        <v>12118</v>
      </c>
      <c r="F169" s="40">
        <v>0</v>
      </c>
      <c r="G169" s="40">
        <v>0</v>
      </c>
      <c r="H169" s="41">
        <f>H172+H173+H174</f>
        <v>12118</v>
      </c>
      <c r="I169" s="41">
        <f>I172+I173+I174</f>
        <v>11968</v>
      </c>
      <c r="J169" s="41">
        <f>J172+J173+J174</f>
        <v>11968</v>
      </c>
      <c r="K169" s="40">
        <f>K172+K173+K174</f>
        <v>12118</v>
      </c>
      <c r="L169" s="41">
        <v>0</v>
      </c>
      <c r="M169" s="152">
        <f>L169/K169</f>
        <v>0</v>
      </c>
      <c r="N169" s="50"/>
      <c r="O169" s="153"/>
    </row>
    <row r="170" spans="1:15" ht="12.75" hidden="1">
      <c r="A170" s="37"/>
      <c r="B170" s="38"/>
      <c r="C170" s="88" t="s">
        <v>45</v>
      </c>
      <c r="D170" s="67" t="s">
        <v>212</v>
      </c>
      <c r="E170" s="40"/>
      <c r="F170" s="40"/>
      <c r="G170" s="40"/>
      <c r="H170" s="67"/>
      <c r="I170" s="68"/>
      <c r="J170" s="68"/>
      <c r="K170" s="68"/>
      <c r="L170" s="67"/>
      <c r="M170" s="154"/>
      <c r="N170" s="50"/>
      <c r="O170" s="153"/>
    </row>
    <row r="171" spans="1:15" ht="12.75" hidden="1">
      <c r="A171" s="37"/>
      <c r="B171" s="38"/>
      <c r="C171" s="38"/>
      <c r="D171" s="67" t="s">
        <v>213</v>
      </c>
      <c r="E171" s="40"/>
      <c r="F171" s="40"/>
      <c r="G171" s="40"/>
      <c r="H171" s="67"/>
      <c r="I171" s="68"/>
      <c r="J171" s="68"/>
      <c r="K171" s="68"/>
      <c r="L171" s="67"/>
      <c r="M171" s="154"/>
      <c r="N171" s="50"/>
      <c r="O171" s="153"/>
    </row>
    <row r="172" spans="1:15" ht="12.75" hidden="1">
      <c r="A172" s="37"/>
      <c r="B172" s="38"/>
      <c r="C172" s="38"/>
      <c r="D172" s="67" t="s">
        <v>214</v>
      </c>
      <c r="E172" s="40"/>
      <c r="F172" s="40"/>
      <c r="G172" s="40"/>
      <c r="H172" s="67">
        <v>0</v>
      </c>
      <c r="I172" s="68">
        <v>100</v>
      </c>
      <c r="J172" s="68">
        <v>0</v>
      </c>
      <c r="K172" s="68">
        <v>100</v>
      </c>
      <c r="L172" s="67">
        <v>0</v>
      </c>
      <c r="M172" s="154">
        <f>L172/K172</f>
        <v>0</v>
      </c>
      <c r="N172" s="50"/>
      <c r="O172" s="153"/>
    </row>
    <row r="173" spans="1:15" ht="12.75" hidden="1">
      <c r="A173" s="62"/>
      <c r="B173" s="88"/>
      <c r="C173" s="88" t="s">
        <v>68</v>
      </c>
      <c r="D173" s="48" t="s">
        <v>69</v>
      </c>
      <c r="E173" s="47">
        <v>12118</v>
      </c>
      <c r="F173" s="47">
        <v>0</v>
      </c>
      <c r="G173" s="47">
        <v>0</v>
      </c>
      <c r="H173" s="48">
        <v>12118</v>
      </c>
      <c r="I173" s="47">
        <v>0</v>
      </c>
      <c r="J173" s="47">
        <v>11968</v>
      </c>
      <c r="K173" s="47">
        <v>150</v>
      </c>
      <c r="L173" s="48">
        <v>0</v>
      </c>
      <c r="M173" s="154">
        <f>L173/K173</f>
        <v>0</v>
      </c>
      <c r="N173" s="50"/>
      <c r="O173" s="153"/>
    </row>
    <row r="174" spans="1:15" ht="12.75" hidden="1">
      <c r="A174" s="62"/>
      <c r="B174" s="88"/>
      <c r="C174" s="88" t="s">
        <v>88</v>
      </c>
      <c r="D174" s="48" t="s">
        <v>89</v>
      </c>
      <c r="E174" s="47"/>
      <c r="F174" s="47"/>
      <c r="G174" s="47"/>
      <c r="H174" s="48">
        <v>0</v>
      </c>
      <c r="I174" s="47">
        <v>11868</v>
      </c>
      <c r="J174" s="47">
        <v>0</v>
      </c>
      <c r="K174" s="47">
        <v>11868</v>
      </c>
      <c r="L174" s="48">
        <v>0</v>
      </c>
      <c r="M174" s="154">
        <f>L174/K174</f>
        <v>0</v>
      </c>
      <c r="N174" s="50"/>
      <c r="O174" s="153"/>
    </row>
    <row r="175" spans="1:15" ht="12.75" hidden="1">
      <c r="A175" s="62"/>
      <c r="B175" s="38">
        <v>92695</v>
      </c>
      <c r="C175" s="88"/>
      <c r="D175" s="155" t="s">
        <v>215</v>
      </c>
      <c r="E175" s="54">
        <v>0</v>
      </c>
      <c r="F175" s="54">
        <v>15100</v>
      </c>
      <c r="G175" s="54">
        <v>0</v>
      </c>
      <c r="H175" s="55">
        <f>H176+H177</f>
        <v>15100</v>
      </c>
      <c r="I175" s="55">
        <f>I176+I177</f>
        <v>20076</v>
      </c>
      <c r="J175" s="55">
        <f>J176+J177</f>
        <v>15100</v>
      </c>
      <c r="K175" s="54">
        <f>K176+K177</f>
        <v>20076</v>
      </c>
      <c r="L175" s="55">
        <v>0</v>
      </c>
      <c r="M175" s="154">
        <f>L175/K175</f>
        <v>0</v>
      </c>
      <c r="N175" s="50"/>
      <c r="O175" s="153"/>
    </row>
    <row r="176" spans="1:15" ht="12.75" hidden="1">
      <c r="A176" s="62"/>
      <c r="B176" s="88"/>
      <c r="C176" s="88" t="s">
        <v>68</v>
      </c>
      <c r="D176" s="156" t="s">
        <v>69</v>
      </c>
      <c r="E176" s="47">
        <v>0</v>
      </c>
      <c r="F176" s="47">
        <v>15100</v>
      </c>
      <c r="G176" s="47">
        <v>0</v>
      </c>
      <c r="H176" s="48">
        <v>15100</v>
      </c>
      <c r="I176" s="47">
        <v>0</v>
      </c>
      <c r="J176" s="47">
        <v>15100</v>
      </c>
      <c r="K176" s="47">
        <v>0</v>
      </c>
      <c r="L176" s="48">
        <v>0</v>
      </c>
      <c r="M176" s="154"/>
      <c r="N176" s="50"/>
      <c r="O176" s="153"/>
    </row>
    <row r="177" spans="1:15" ht="12.75" customHeight="1" hidden="1">
      <c r="A177" s="157"/>
      <c r="B177" s="158"/>
      <c r="C177" s="158" t="s">
        <v>54</v>
      </c>
      <c r="D177" s="159" t="s">
        <v>55</v>
      </c>
      <c r="E177" s="160"/>
      <c r="F177" s="160"/>
      <c r="G177" s="160"/>
      <c r="H177" s="159">
        <v>0</v>
      </c>
      <c r="I177" s="160">
        <v>20076</v>
      </c>
      <c r="J177" s="160">
        <v>0</v>
      </c>
      <c r="K177" s="160">
        <v>20076</v>
      </c>
      <c r="L177" s="159">
        <v>0</v>
      </c>
      <c r="M177" s="154">
        <f>L177/K177</f>
        <v>0</v>
      </c>
      <c r="N177" s="50"/>
      <c r="O177" s="153"/>
    </row>
    <row r="178" spans="1:15" ht="16.5" customHeight="1">
      <c r="A178" s="60">
        <v>926</v>
      </c>
      <c r="B178" s="161" t="s">
        <v>209</v>
      </c>
      <c r="C178" s="161"/>
      <c r="D178" s="161"/>
      <c r="E178" s="162"/>
      <c r="F178" s="162"/>
      <c r="G178" s="162"/>
      <c r="H178" s="162"/>
      <c r="I178" s="162"/>
      <c r="J178" s="162"/>
      <c r="K178" s="162"/>
      <c r="L178" s="129">
        <f>L179</f>
        <v>0</v>
      </c>
      <c r="M178" s="163"/>
      <c r="N178" s="104">
        <f>N179</f>
        <v>5000</v>
      </c>
      <c r="O178" s="164">
        <f>O179</f>
        <v>5000</v>
      </c>
    </row>
    <row r="179" spans="1:15" ht="15.75" customHeight="1">
      <c r="A179" s="62"/>
      <c r="B179" s="165">
        <v>92601</v>
      </c>
      <c r="C179" s="88"/>
      <c r="D179" s="127" t="s">
        <v>211</v>
      </c>
      <c r="E179" s="90"/>
      <c r="F179" s="90"/>
      <c r="G179" s="90"/>
      <c r="H179" s="90"/>
      <c r="I179" s="90"/>
      <c r="J179" s="90"/>
      <c r="K179" s="90"/>
      <c r="L179" s="55">
        <f>L180</f>
        <v>0</v>
      </c>
      <c r="M179" s="55">
        <f>M180</f>
        <v>0</v>
      </c>
      <c r="N179" s="55">
        <f>N180</f>
        <v>5000</v>
      </c>
      <c r="O179" s="124">
        <f>O180</f>
        <v>5000</v>
      </c>
    </row>
    <row r="180" spans="1:15" ht="17.25" customHeight="1">
      <c r="A180" s="157"/>
      <c r="B180" s="166"/>
      <c r="C180" s="158" t="s">
        <v>88</v>
      </c>
      <c r="D180" s="160" t="s">
        <v>89</v>
      </c>
      <c r="E180" s="167"/>
      <c r="F180" s="167"/>
      <c r="G180" s="167"/>
      <c r="H180" s="167"/>
      <c r="I180" s="167"/>
      <c r="J180" s="167"/>
      <c r="K180" s="167"/>
      <c r="L180" s="159">
        <v>0</v>
      </c>
      <c r="M180" s="168"/>
      <c r="N180" s="169">
        <v>5000</v>
      </c>
      <c r="O180" s="170">
        <f>L180+N180</f>
        <v>5000</v>
      </c>
    </row>
    <row r="181" spans="1:15" ht="15">
      <c r="A181" s="171"/>
      <c r="B181" s="172"/>
      <c r="C181" s="172"/>
      <c r="D181" s="173"/>
      <c r="E181" s="174"/>
      <c r="F181" s="174"/>
      <c r="G181" s="175"/>
      <c r="H181" s="175"/>
      <c r="I181" s="174"/>
      <c r="J181" s="175"/>
      <c r="K181" s="176"/>
      <c r="L181" s="177"/>
      <c r="M181" s="178"/>
      <c r="N181" s="179"/>
      <c r="O181" s="180"/>
    </row>
    <row r="182" spans="1:15" ht="17.25" customHeight="1">
      <c r="A182" s="181"/>
      <c r="B182" s="172"/>
      <c r="C182" s="172"/>
      <c r="D182" s="182" t="s">
        <v>216</v>
      </c>
      <c r="E182" s="183" t="e">
        <f>E11+E19+E33+E46+E51+E60+E98+E105+E114+E154+E163+E168</f>
        <v>#REF!</v>
      </c>
      <c r="F182" s="183">
        <f>SUM(F11+F19+F33+F46+F51+F60+F98+F105+F114+F139+F154+F163+F168)</f>
        <v>157530</v>
      </c>
      <c r="G182" s="184">
        <f>SUM(G12:G177)</f>
        <v>0</v>
      </c>
      <c r="H182" s="184" t="e">
        <f>SUM(H11+H19+H33+H46+H51+H60+H98+H105+H114+H139+H144+H154+H163+H168+H111+H29)</f>
        <v>#REF!</v>
      </c>
      <c r="I182" s="184" t="e">
        <f>SUM(I11+I19+I33+I46+I51+I60+I98+I105+I114+I139+I144+I154+I163+I168+I111+I29)</f>
        <v>#REF!</v>
      </c>
      <c r="J182" s="184" t="e">
        <f>SUM(J11+J19+J33+J46+J51+J60+J98+J105+J114+J139+J144+J154+J163+J168+J111+J29)</f>
        <v>#REF!</v>
      </c>
      <c r="K182" s="185" t="e">
        <f>SUM(K11+K19+K33+K46+K51+K60+K98+K105+K114+K139+K144+K154+K163+K168+K111+K29)</f>
        <v>#REF!</v>
      </c>
      <c r="L182" s="186">
        <f>L11+L19+L33+L46+L51+L60+L98+L105+L114+L150+L154+L163+L178+L30</f>
        <v>65504299</v>
      </c>
      <c r="M182" s="186">
        <f>M11+M19+M33+M46+M51+M60+M98+M105+M114+M150+M154+M163+M178+M30</f>
        <v>11074.838710236949</v>
      </c>
      <c r="N182" s="186">
        <f>N11+N19+N33+N46+N51+N60+N98+N105+N114+N150+N154+N163+N178+N30</f>
        <v>313227</v>
      </c>
      <c r="O182" s="186">
        <f>O11+O19+O33+O46+O51+O60+O98+O105+O114+O150+O154+O163+O178+O30</f>
        <v>65817526</v>
      </c>
    </row>
    <row r="183" ht="15.75" customHeight="1"/>
  </sheetData>
  <mergeCells count="24">
    <mergeCell ref="L1:O3"/>
    <mergeCell ref="B11:D11"/>
    <mergeCell ref="B19:D19"/>
    <mergeCell ref="B27:D27"/>
    <mergeCell ref="B30:D30"/>
    <mergeCell ref="B33:D33"/>
    <mergeCell ref="B45:D45"/>
    <mergeCell ref="B46:D46"/>
    <mergeCell ref="B51:D51"/>
    <mergeCell ref="B58:D58"/>
    <mergeCell ref="B59:D59"/>
    <mergeCell ref="B60:D60"/>
    <mergeCell ref="B98:D98"/>
    <mergeCell ref="B105:D105"/>
    <mergeCell ref="B111:D111"/>
    <mergeCell ref="B114:D114"/>
    <mergeCell ref="B139:D139"/>
    <mergeCell ref="B144:D144"/>
    <mergeCell ref="B150:D150"/>
    <mergeCell ref="B154:D154"/>
    <mergeCell ref="B163:D163"/>
    <mergeCell ref="B168:D168"/>
    <mergeCell ref="B178:D178"/>
    <mergeCell ref="B181:C182"/>
  </mergeCells>
  <printOptions horizontalCentered="1"/>
  <pageMargins left="0.5902777777777778" right="0.39375" top="0.39375" bottom="0.39375" header="0.5118055555555556" footer="0.5118055555555556"/>
  <pageSetup fitToHeight="1" fitToWidth="1" horizontalDpi="300" verticalDpi="300" orientation="portrait" paperSize="9"/>
  <rowBreaks count="5" manualBreakCount="5">
    <brk id="33" max="255" man="1"/>
    <brk id="57" max="255" man="1"/>
    <brk id="109" max="255" man="1"/>
    <brk id="135" max="255" man="1"/>
    <brk id="167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2006-04-20T07:19:24Z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