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Area" localSheetId="0">'Arkusz3'!$A$1:$K$231</definedName>
    <definedName name="Excel_BuiltIn_Print_Area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<sst xmlns="http://schemas.openxmlformats.org/spreadsheetml/2006/main" count="303" uniqueCount="228">
  <si>
    <t>2. Wydatki budżetu</t>
  </si>
  <si>
    <t>W załączniku nr 2 do uchwały nr XXXVIII/379/2005  Rady Miejskiej we Wrześni z dnia 28 grudnia 2005 r.</t>
  </si>
  <si>
    <t>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</si>
  <si>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</si>
  <si>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</si>
  <si>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</si>
  <si>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</si>
  <si>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</si>
  <si>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Kwota</t>
  </si>
  <si>
    <r>
      <t xml:space="preserve"> </t>
    </r>
    <r>
      <rPr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</si>
  <si>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</si>
  <si>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</si>
  <si>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</si>
  <si>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</si>
  <si>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</si>
  <si>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</si>
  <si>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</si>
  <si>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</si>
  <si>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</si>
  <si>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</si>
  <si>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</si>
  <si>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</si>
  <si>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</si>
  <si>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</si>
  <si>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</si>
  <si>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</si>
  <si>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</si>
  <si>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</si>
  <si>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</si>
  <si>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</si>
  <si>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</si>
  <si>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</si>
  <si>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</si>
  <si>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</si>
  <si>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- inwestycje  </t>
  </si>
  <si>
    <t>- Wydatki bieżące,  w tym:</t>
  </si>
  <si>
    <t xml:space="preserve">        - pozostałe wydatki bieżące</t>
  </si>
  <si>
    <t>700</t>
  </si>
  <si>
    <t>Gospodarka mieszkaniowa</t>
  </si>
  <si>
    <t>70005</t>
  </si>
  <si>
    <t>Gospodarka gruntami i nieruchomościami - w tym</t>
  </si>
  <si>
    <t>- Wydatki majątkowe - wydatki na zakupy inwestycyjne</t>
  </si>
  <si>
    <t xml:space="preserve">    - pozostałe wydatki bieżące</t>
  </si>
  <si>
    <t>710</t>
  </si>
  <si>
    <t>Działalność usługowa</t>
  </si>
  <si>
    <t>71004</t>
  </si>
  <si>
    <t>Plany zagospodarowania przestrzennego - wydatki bieżące</t>
  </si>
  <si>
    <t>- Pozostałe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</si>
  <si>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</si>
  <si>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</si>
  <si>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</si>
  <si>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</si>
  <si>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</si>
  <si>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- Pochodne od wynagrodzeń</t>
  </si>
  <si>
    <t>75022</t>
  </si>
  <si>
    <t xml:space="preserve"> Rady gmin (miast i miast na prawach powiatu) - wydatki bieżące</t>
  </si>
  <si>
    <t>75023</t>
  </si>
  <si>
    <t xml:space="preserve"> Urząd Miasta i Gminy </t>
  </si>
  <si>
    <t xml:space="preserve">   - Wynagrodzenia</t>
  </si>
  <si>
    <t xml:space="preserve">   - Pochodne od wynagrodzeń</t>
  </si>
  <si>
    <t xml:space="preserve">   - Pozostałe wydatki bieżące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</si>
  <si>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</si>
  <si>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</si>
  <si>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</si>
  <si>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</si>
  <si>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</si>
  <si>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</si>
  <si>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</si>
  <si>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</si>
  <si>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>754</t>
  </si>
  <si>
    <t>Bezpieczeństwo publiczne i ochrona przeciwpożarowa</t>
  </si>
  <si>
    <t>Komendy powiatowe policji - wydatki bieżące</t>
  </si>
  <si>
    <t>- pozostałe wydatki bieżące (wpłaty jednostek na fundusz celowy)</t>
  </si>
  <si>
    <t>75412</t>
  </si>
  <si>
    <t>Ochotnicze straże pożarne- wydatki bieżące</t>
  </si>
  <si>
    <t>75414</t>
  </si>
  <si>
    <t>Obrona cywilna - wydatki bieżące</t>
  </si>
  <si>
    <t>-  Pozostałe wydatki bieżące</t>
  </si>
  <si>
    <t>-  zadania z zakresu administracji  rządowej -pozostałe wydatki bieżące</t>
  </si>
  <si>
    <t>75416</t>
  </si>
  <si>
    <t>Straż Miejska</t>
  </si>
  <si>
    <t xml:space="preserve"> - Wydatki majątkowe -  wydatki na zakupy inwestycyjne jednostek</t>
  </si>
  <si>
    <t xml:space="preserve">- wydatki bieżące </t>
  </si>
  <si>
    <t xml:space="preserve">     - pozostałe  wydatki bieżące </t>
  </si>
  <si>
    <t>- wydatki majatkowe – wydatki na zakupy inwestycyjne jednostek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</si>
  <si>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</si>
  <si>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</si>
  <si>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</si>
  <si>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</si>
  <si>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</si>
  <si>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t>Pobór podatków, opłat i niepodat</t>
    </r>
    <r>
      <rPr>
        <b/>
        <sz val="6"/>
        <rFont val="Arial CE"/>
        <family val="0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</si>
  <si>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</si>
  <si>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 xml:space="preserve">  - Pochodne od wynagrodzeń</t>
  </si>
  <si>
    <t xml:space="preserve">  - Pozostałe wydatki bieżące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</si>
  <si>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</si>
  <si>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</si>
  <si>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</si>
  <si>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</si>
  <si>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</si>
  <si>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</si>
  <si>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</si>
  <si>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</si>
  <si>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75814</t>
  </si>
  <si>
    <t>Różne rozliczenia finansowe</t>
  </si>
  <si>
    <t>§ 2940</t>
  </si>
  <si>
    <t>Zwrot do budżetu państwa nienależnie pobranej subwencji ogólnej za lata poprzednie</t>
  </si>
  <si>
    <t>75818</t>
  </si>
  <si>
    <t>Rezerwy ogólne i celowe</t>
  </si>
  <si>
    <t>§ 4810</t>
  </si>
  <si>
    <t>Rezerwy</t>
  </si>
  <si>
    <t xml:space="preserve">  - rezerwa ogólna</t>
  </si>
  <si>
    <t xml:space="preserve"> - rezerwa celowa na poręczenia</t>
  </si>
  <si>
    <t>801</t>
  </si>
  <si>
    <t>Oświata i wychowanie</t>
  </si>
  <si>
    <t>80101</t>
  </si>
  <si>
    <t>Szkoły podstawowe</t>
  </si>
  <si>
    <t>Oddziały przedszkolne w szkołach</t>
  </si>
  <si>
    <t>- wydatki bieżące w tym:</t>
  </si>
  <si>
    <t>80104</t>
  </si>
  <si>
    <t>Przedszkola</t>
  </si>
  <si>
    <t xml:space="preserve">   - Dotacja podmiotowa  z budżetu  dla zakładów budżetowych</t>
  </si>
  <si>
    <t>80110</t>
  </si>
  <si>
    <t>Gimnazja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</si>
  <si>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</si>
  <si>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</si>
  <si>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</si>
  <si>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</si>
  <si>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</si>
  <si>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</si>
  <si>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</si>
  <si>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85154</t>
  </si>
  <si>
    <t xml:space="preserve">Przeciwdziałanie alkoholizmowi </t>
  </si>
  <si>
    <t>- wydatki bieżące  w tym:</t>
  </si>
  <si>
    <t xml:space="preserve">        - Dotacja celowa z budżetu na finansowanie lub dofinansowanie zadań  zleconych</t>
  </si>
  <si>
    <t xml:space="preserve">   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</si>
  <si>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</si>
  <si>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</si>
  <si>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</si>
  <si>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 xml:space="preserve">- wydatki majątkowe  </t>
  </si>
  <si>
    <t>85195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</si>
  <si>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</si>
  <si>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</si>
  <si>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</si>
  <si>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</si>
  <si>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</si>
  <si>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</si>
  <si>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</si>
  <si>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</si>
  <si>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</si>
  <si>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</si>
  <si>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</si>
  <si>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</si>
  <si>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</si>
  <si>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</si>
  <si>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</si>
  <si>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</si>
  <si>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>85215</t>
  </si>
  <si>
    <t>Dodatki mieszkaniowe -  wydatki bieżące</t>
  </si>
  <si>
    <t>85219</t>
  </si>
  <si>
    <t>Ośrodek Pomocy Społecznej - wydatki bieżące,  w tym:</t>
  </si>
  <si>
    <t>W ramach wydatków w rozdziale 85219 wyodrębnia się wydatki na realizację zadań własnych bieżących  gminy - dotacja celowa z budżetu państwa</t>
  </si>
  <si>
    <t>- wynagrodzenia</t>
  </si>
  <si>
    <t>85228</t>
  </si>
  <si>
    <t xml:space="preserve">Usługi opiekuńcze i specjalistyczne usługi opiekuńcze - wydatki bieżące </t>
  </si>
  <si>
    <t xml:space="preserve">- pochodne od wynagrodzeń </t>
  </si>
  <si>
    <t xml:space="preserve">Wydatki na zadania zlecone z zakresu administracji rządowej  - wydatki bieżące 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</si>
  <si>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</si>
  <si>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</si>
  <si>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</si>
  <si>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</si>
  <si>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</si>
  <si>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 dofinansowanie zadań zleconych</t>
  </si>
  <si>
    <t>do realizacji stowarzyszeniom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</si>
  <si>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</si>
  <si>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</si>
  <si>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</si>
  <si>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</si>
  <si>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 xml:space="preserve"> Dotacja dla Warsztatów Terapii Zajęciowej</t>
  </si>
  <si>
    <t>854</t>
  </si>
  <si>
    <t>Edukacyjna opieka wychowawcza</t>
  </si>
  <si>
    <t>85415</t>
  </si>
  <si>
    <t>Pomoc materialna dla uczniów - wydatki bieżące</t>
  </si>
  <si>
    <t>900</t>
  </si>
  <si>
    <t>Gospodarka komunalna i ochrona środowiska</t>
  </si>
  <si>
    <t>90001</t>
  </si>
  <si>
    <t>Gospodarka ściekowa i ochrona wód</t>
  </si>
  <si>
    <t xml:space="preserve">- wydatki majątkowe -  inwestycje </t>
  </si>
  <si>
    <t>90002</t>
  </si>
  <si>
    <t xml:space="preserve">Gospodarka odpadami </t>
  </si>
  <si>
    <t xml:space="preserve"> - wydatki majątkowe - inwestycje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</si>
  <si>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</si>
  <si>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</si>
  <si>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</si>
  <si>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</si>
  <si>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</si>
  <si>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</si>
  <si>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</si>
  <si>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</si>
  <si>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- pozostałe 'wydatki bieżące</t>
  </si>
  <si>
    <t>90095</t>
  </si>
  <si>
    <t xml:space="preserve">   - wynagrodzenia</t>
  </si>
  <si>
    <t xml:space="preserve">   - pochodne od wynagrodzeń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</si>
  <si>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</si>
  <si>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</si>
  <si>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</si>
  <si>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</si>
  <si>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</si>
  <si>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>- Dotacja podmiotowa z budżetu dla samorządowej instytucji kultury</t>
  </si>
  <si>
    <t>92116</t>
  </si>
  <si>
    <t>Biblioteka - wydatki bieżące</t>
  </si>
  <si>
    <t>92118</t>
  </si>
  <si>
    <t>Muzea - wydatki bieżące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</si>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</sst>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21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b/>
      <sz val="10"/>
      <name val="Verdana"/>
      <family val="2"/>
    </font>
    <font>
      <sz val="8"/>
      <name val="Arial CE"/>
      <family val="2"/>
    </font>
    <font>
      <b/>
      <sz val="8"/>
      <name val="Verdana"/>
      <family val="2"/>
    </font>
    <font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color indexed="8"/>
      <name val="Arial Unicode MS"/>
      <family val="0"/>
    </font>
    <font>
      <sz val="6"/>
      <name val="Verdana"/>
      <family val="2"/>
    </font>
    <font>
      <b/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b/>
      <sz val="6"/>
      <name val="Verdana"/>
      <family val="2"/>
    </font>
    <font>
      <u val="single"/>
      <sz val="6"/>
      <color indexed="8"/>
      <name val="Verdana"/>
      <family val="2"/>
    </font>
    <font>
      <b/>
      <u val="single"/>
      <sz val="6"/>
      <name val="Verdana"/>
      <family val="2"/>
    </font>
    <font>
      <b/>
      <sz val="6"/>
      <name val="Arial CE"/>
      <family val="0"/>
    </font>
    <font>
      <sz val="6"/>
      <name val="Arial Unicode MS"/>
      <family val="0"/>
    </font>
    <font>
      <u val="single"/>
      <sz val="6"/>
      <name val="Verdana"/>
      <family val="2"/>
    </font>
    <font>
      <b/>
      <i/>
      <sz val="6"/>
      <color indexed="8"/>
      <name val="Verdana"/>
      <family val="2"/>
    </font>
    <font>
      <i/>
      <sz val="6"/>
      <name val="Verdana"/>
      <family val="2"/>
    </font>
    <font>
      <b/>
      <i/>
      <sz val="6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9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5" fontId="6" fillId="2" borderId="1" xfId="20" applyNumberFormat="1" applyFont="1" applyFill="1" applyBorder="1" applyAlignment="1">
      <alignment/>
      <protection/>
    </xf>
    <xf numFmtId="165" fontId="6" fillId="2" borderId="2" xfId="20" applyNumberFormat="1" applyFont="1" applyFill="1" applyBorder="1" applyAlignment="1">
      <alignment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7" fillId="2" borderId="3" xfId="20" applyNumberFormat="1" applyFont="1" applyFill="1" applyBorder="1">
      <alignment/>
      <protection/>
    </xf>
    <xf numFmtId="165" fontId="7" fillId="2" borderId="2" xfId="20" applyNumberFormat="1" applyFont="1" applyFill="1" applyBorder="1">
      <alignment/>
      <protection/>
    </xf>
    <xf numFmtId="166" fontId="6" fillId="2" borderId="3" xfId="20" applyNumberFormat="1" applyFont="1" applyFill="1" applyBorder="1" applyAlignment="1">
      <alignment horizontal="center"/>
      <protection/>
    </xf>
    <xf numFmtId="166" fontId="6" fillId="2" borderId="4" xfId="20" applyNumberFormat="1" applyFont="1" applyFill="1" applyBorder="1" applyAlignment="1">
      <alignment horizontal="center"/>
      <protection/>
    </xf>
    <xf numFmtId="166" fontId="6" fillId="2" borderId="2" xfId="20" applyNumberFormat="1" applyFont="1" applyFill="1" applyBorder="1" applyAlignment="1">
      <alignment horizontal="center"/>
      <protection/>
    </xf>
    <xf numFmtId="166" fontId="6" fillId="2" borderId="5" xfId="20" applyNumberFormat="1" applyFont="1" applyFill="1" applyBorder="1" applyAlignment="1">
      <alignment horizontal="center"/>
      <protection/>
    </xf>
    <xf numFmtId="165" fontId="6" fillId="2" borderId="6" xfId="20" applyNumberFormat="1" applyFont="1" applyFill="1" applyBorder="1" applyAlignment="1">
      <alignment/>
      <protection/>
    </xf>
    <xf numFmtId="165" fontId="8" fillId="2" borderId="7" xfId="20" applyNumberFormat="1" applyFont="1" applyFill="1" applyBorder="1" applyAlignment="1">
      <alignment/>
      <protection/>
    </xf>
    <xf numFmtId="164" fontId="9" fillId="0" borderId="0" xfId="0" applyFont="1" applyBorder="1" applyAlignment="1">
      <alignment horizontal="center"/>
    </xf>
    <xf numFmtId="165" fontId="6" fillId="2" borderId="8" xfId="20" applyNumberFormat="1" applyFont="1" applyFill="1" applyBorder="1" applyAlignment="1">
      <alignment horizontal="center"/>
      <protection/>
    </xf>
    <xf numFmtId="165" fontId="6" fillId="2" borderId="0" xfId="20" applyNumberFormat="1" applyFont="1" applyFill="1" applyBorder="1">
      <alignment/>
      <protection/>
    </xf>
    <xf numFmtId="166" fontId="6" fillId="2" borderId="8" xfId="20" applyNumberFormat="1" applyFont="1" applyFill="1" applyBorder="1" applyAlignment="1">
      <alignment horizontal="center"/>
      <protection/>
    </xf>
    <xf numFmtId="166" fontId="6" fillId="2" borderId="9" xfId="20" applyNumberFormat="1" applyFont="1" applyFill="1" applyBorder="1" applyAlignment="1">
      <alignment horizontal="center"/>
      <protection/>
    </xf>
    <xf numFmtId="166" fontId="6" fillId="2" borderId="0" xfId="20" applyNumberFormat="1" applyFont="1" applyFill="1" applyBorder="1" applyAlignment="1">
      <alignment horizontal="center"/>
      <protection/>
    </xf>
    <xf numFmtId="166" fontId="6" fillId="2" borderId="10" xfId="20" applyNumberFormat="1" applyFont="1" applyFill="1" applyBorder="1" applyAlignment="1">
      <alignment horizontal="center"/>
      <protection/>
    </xf>
    <xf numFmtId="165" fontId="6" fillId="2" borderId="11" xfId="20" applyNumberFormat="1" applyFont="1" applyFill="1" applyBorder="1" applyAlignment="1">
      <alignment/>
      <protection/>
    </xf>
    <xf numFmtId="165" fontId="6" fillId="2" borderId="12" xfId="20" applyNumberFormat="1" applyFont="1" applyFill="1" applyBorder="1" applyAlignment="1">
      <alignment/>
      <protection/>
    </xf>
    <xf numFmtId="165" fontId="6" fillId="2" borderId="7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6" fontId="6" fillId="2" borderId="8" xfId="20" applyNumberFormat="1" applyFont="1" applyFill="1" applyBorder="1">
      <alignment/>
      <protection/>
    </xf>
    <xf numFmtId="166" fontId="6" fillId="2" borderId="9" xfId="20" applyNumberFormat="1" applyFont="1" applyFill="1" applyBorder="1">
      <alignment/>
      <protection/>
    </xf>
    <xf numFmtId="166" fontId="6" fillId="2" borderId="0" xfId="20" applyNumberFormat="1" applyFont="1" applyFill="1" applyBorder="1">
      <alignment/>
      <protection/>
    </xf>
    <xf numFmtId="165" fontId="10" fillId="3" borderId="13" xfId="20" applyNumberFormat="1" applyFont="1" applyFill="1" applyBorder="1" applyAlignment="1">
      <alignment horizontal="center"/>
      <protection/>
    </xf>
    <xf numFmtId="165" fontId="10" fillId="3" borderId="14" xfId="20" applyNumberFormat="1" applyFont="1" applyFill="1" applyBorder="1" applyAlignment="1">
      <alignment horizontal="center"/>
      <protection/>
    </xf>
    <xf numFmtId="165" fontId="10" fillId="3" borderId="14" xfId="20" applyNumberFormat="1" applyFont="1" applyFill="1" applyBorder="1">
      <alignment/>
      <protection/>
    </xf>
    <xf numFmtId="165" fontId="10" fillId="3" borderId="15" xfId="20" applyNumberFormat="1" applyFont="1" applyFill="1" applyBorder="1">
      <alignment/>
      <protection/>
    </xf>
    <xf numFmtId="165" fontId="10" fillId="3" borderId="16" xfId="20" applyNumberFormat="1" applyFont="1" applyFill="1" applyBorder="1">
      <alignment/>
      <protection/>
    </xf>
    <xf numFmtId="165" fontId="10" fillId="3" borderId="17" xfId="20" applyNumberFormat="1" applyFont="1" applyFill="1" applyBorder="1">
      <alignment/>
      <protection/>
    </xf>
    <xf numFmtId="165" fontId="10" fillId="2" borderId="6" xfId="20" applyNumberFormat="1" applyFont="1" applyFill="1" applyBorder="1" applyAlignment="1">
      <alignment horizontal="center"/>
      <protection/>
    </xf>
    <xf numFmtId="165" fontId="10" fillId="2" borderId="9" xfId="20" applyNumberFormat="1" applyFont="1" applyFill="1" applyBorder="1" applyAlignment="1">
      <alignment horizontal="center"/>
      <protection/>
    </xf>
    <xf numFmtId="165" fontId="10" fillId="2" borderId="9" xfId="20" applyNumberFormat="1" applyFont="1" applyFill="1" applyBorder="1">
      <alignment/>
      <protection/>
    </xf>
    <xf numFmtId="165" fontId="10" fillId="2" borderId="8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165" fontId="11" fillId="2" borderId="8" xfId="20" applyFont="1" applyFill="1" applyBorder="1" applyProtection="1">
      <alignment/>
      <protection locked="0"/>
    </xf>
    <xf numFmtId="165" fontId="11" fillId="2" borderId="9" xfId="20" applyFont="1" applyFill="1" applyBorder="1" applyProtection="1">
      <alignment/>
      <protection locked="0"/>
    </xf>
    <xf numFmtId="165" fontId="11" fillId="2" borderId="0" xfId="20" applyFont="1" applyFill="1" applyBorder="1" applyProtection="1">
      <alignment/>
      <protection locked="0"/>
    </xf>
    <xf numFmtId="165" fontId="10" fillId="2" borderId="8" xfId="20" applyFont="1" applyFill="1" applyBorder="1" applyProtection="1">
      <alignment/>
      <protection locked="0"/>
    </xf>
    <xf numFmtId="165" fontId="10" fillId="2" borderId="10" xfId="20" applyFont="1" applyFill="1" applyBorder="1" applyProtection="1">
      <alignment/>
      <protection locked="0"/>
    </xf>
    <xf numFmtId="167" fontId="9" fillId="2" borderId="8" xfId="20" applyNumberFormat="1" applyFont="1" applyFill="1" applyBorder="1">
      <alignment/>
      <protection/>
    </xf>
    <xf numFmtId="165" fontId="6" fillId="2" borderId="8" xfId="20" applyFont="1" applyFill="1" applyBorder="1" applyProtection="1">
      <alignment/>
      <protection locked="0"/>
    </xf>
    <xf numFmtId="165" fontId="6" fillId="2" borderId="9" xfId="20" applyFont="1" applyFill="1" applyBorder="1" applyProtection="1">
      <alignment/>
      <protection locked="0"/>
    </xf>
    <xf numFmtId="165" fontId="6" fillId="2" borderId="10" xfId="20" applyFont="1" applyFill="1" applyBorder="1" applyProtection="1">
      <alignment/>
      <protection locked="0"/>
    </xf>
    <xf numFmtId="165" fontId="11" fillId="2" borderId="0" xfId="20" applyNumberFormat="1" applyFont="1" applyFill="1" applyBorder="1">
      <alignment/>
      <protection/>
    </xf>
    <xf numFmtId="167" fontId="6" fillId="2" borderId="8" xfId="20" applyNumberFormat="1" applyFont="1" applyFill="1" applyBorder="1">
      <alignment/>
      <protection/>
    </xf>
    <xf numFmtId="165" fontId="10" fillId="2" borderId="7" xfId="20" applyNumberFormat="1" applyFont="1" applyFill="1" applyBorder="1" applyAlignment="1">
      <alignment horizontal="center"/>
      <protection/>
    </xf>
    <xf numFmtId="165" fontId="10" fillId="2" borderId="7" xfId="20" applyNumberFormat="1" applyFont="1" applyFill="1" applyBorder="1">
      <alignment/>
      <protection/>
    </xf>
    <xf numFmtId="167" fontId="6" fillId="2" borderId="0" xfId="20" applyNumberFormat="1" applyFont="1" applyFill="1" applyBorder="1">
      <alignment/>
      <protection/>
    </xf>
    <xf numFmtId="165" fontId="10" fillId="3" borderId="18" xfId="20" applyNumberFormat="1" applyFont="1" applyFill="1" applyBorder="1" applyAlignment="1">
      <alignment horizontal="center"/>
      <protection/>
    </xf>
    <xf numFmtId="165" fontId="10" fillId="3" borderId="19" xfId="20" applyNumberFormat="1" applyFont="1" applyFill="1" applyBorder="1" applyAlignment="1">
      <alignment horizontal="center"/>
      <protection/>
    </xf>
    <xf numFmtId="165" fontId="9" fillId="2" borderId="8" xfId="20" applyNumberFormat="1" applyFont="1" applyFill="1" applyBorder="1">
      <alignment/>
      <protection/>
    </xf>
    <xf numFmtId="165" fontId="9" fillId="2" borderId="9" xfId="20" applyNumberFormat="1" applyFont="1" applyFill="1" applyBorder="1">
      <alignment/>
      <protection/>
    </xf>
    <xf numFmtId="165" fontId="12" fillId="2" borderId="8" xfId="20" applyNumberFormat="1" applyFont="1" applyFill="1" applyBorder="1">
      <alignment/>
      <protection/>
    </xf>
    <xf numFmtId="165" fontId="12" fillId="2" borderId="10" xfId="20" applyNumberFormat="1" applyFont="1" applyFill="1" applyBorder="1">
      <alignment/>
      <protection/>
    </xf>
    <xf numFmtId="165" fontId="6" fillId="2" borderId="6" xfId="20" applyNumberFormat="1" applyFont="1" applyFill="1" applyBorder="1" applyAlignment="1">
      <alignment horizontal="center"/>
      <protection/>
    </xf>
    <xf numFmtId="165" fontId="6" fillId="2" borderId="8" xfId="20" applyNumberFormat="1" applyFont="1" applyFill="1" applyBorder="1">
      <alignment/>
      <protection/>
    </xf>
    <xf numFmtId="167" fontId="6" fillId="2" borderId="9" xfId="20" applyNumberFormat="1" applyFont="1" applyFill="1" applyBorder="1">
      <alignment/>
      <protection/>
    </xf>
    <xf numFmtId="165" fontId="6" fillId="2" borderId="0" xfId="20" applyFont="1" applyFill="1" applyBorder="1" applyProtection="1">
      <alignment/>
      <protection locked="0"/>
    </xf>
    <xf numFmtId="165" fontId="11" fillId="2" borderId="8" xfId="20" applyNumberFormat="1" applyFont="1" applyFill="1" applyBorder="1">
      <alignment/>
      <protection/>
    </xf>
    <xf numFmtId="165" fontId="11" fillId="2" borderId="9" xfId="20" applyNumberFormat="1" applyFont="1" applyFill="1" applyBorder="1">
      <alignment/>
      <protection/>
    </xf>
    <xf numFmtId="165" fontId="9" fillId="4" borderId="8" xfId="20" applyFont="1" applyFill="1" applyBorder="1" applyProtection="1">
      <alignment/>
      <protection locked="0"/>
    </xf>
    <xf numFmtId="165" fontId="9" fillId="4" borderId="9" xfId="20" applyFont="1" applyFill="1" applyBorder="1" applyProtection="1">
      <alignment/>
      <protection locked="0"/>
    </xf>
    <xf numFmtId="165" fontId="9" fillId="4" borderId="10" xfId="20" applyFont="1" applyFill="1" applyBorder="1" applyProtection="1">
      <alignment/>
      <protection locked="0"/>
    </xf>
    <xf numFmtId="165" fontId="6" fillId="2" borderId="9" xfId="20" applyNumberFormat="1" applyFont="1" applyFill="1" applyBorder="1">
      <alignment/>
      <protection/>
    </xf>
    <xf numFmtId="165" fontId="13" fillId="2" borderId="0" xfId="20" applyNumberFormat="1" applyFont="1" applyFill="1" applyBorder="1">
      <alignment/>
      <protection/>
    </xf>
    <xf numFmtId="165" fontId="13" fillId="2" borderId="8" xfId="20" applyFont="1" applyFill="1" applyBorder="1" applyProtection="1">
      <alignment/>
      <protection locked="0"/>
    </xf>
    <xf numFmtId="165" fontId="13" fillId="2" borderId="9" xfId="20" applyFont="1" applyFill="1" applyBorder="1" applyProtection="1">
      <alignment/>
      <protection locked="0"/>
    </xf>
    <xf numFmtId="165" fontId="13" fillId="2" borderId="0" xfId="20" applyFont="1" applyFill="1" applyBorder="1" applyProtection="1">
      <alignment/>
      <protection locked="0"/>
    </xf>
    <xf numFmtId="165" fontId="9" fillId="2" borderId="20" xfId="20" applyNumberFormat="1" applyFont="1" applyFill="1" applyBorder="1" applyAlignment="1">
      <alignment horizontal="center"/>
      <protection/>
    </xf>
    <xf numFmtId="165" fontId="10" fillId="2" borderId="10" xfId="20" applyNumberFormat="1" applyFont="1" applyFill="1" applyBorder="1">
      <alignment/>
      <protection/>
    </xf>
    <xf numFmtId="165" fontId="6" fillId="4" borderId="8" xfId="20" applyFont="1" applyFill="1" applyBorder="1" applyProtection="1">
      <alignment/>
      <protection locked="0"/>
    </xf>
    <xf numFmtId="165" fontId="6" fillId="4" borderId="9" xfId="20" applyFont="1" applyFill="1" applyBorder="1" applyProtection="1">
      <alignment/>
      <protection locked="0"/>
    </xf>
    <xf numFmtId="165" fontId="6" fillId="4" borderId="10" xfId="20" applyFont="1" applyFill="1" applyBorder="1" applyProtection="1">
      <alignment/>
      <protection locked="0"/>
    </xf>
    <xf numFmtId="165" fontId="13" fillId="2" borderId="8" xfId="20" applyNumberFormat="1" applyFont="1" applyFill="1" applyBorder="1">
      <alignment/>
      <protection/>
    </xf>
    <xf numFmtId="165" fontId="13" fillId="2" borderId="9" xfId="20" applyNumberFormat="1" applyFont="1" applyFill="1" applyBorder="1">
      <alignment/>
      <protection/>
    </xf>
    <xf numFmtId="165" fontId="6" fillId="2" borderId="10" xfId="20" applyNumberFormat="1" applyFont="1" applyFill="1" applyBorder="1">
      <alignment/>
      <protection/>
    </xf>
    <xf numFmtId="167" fontId="10" fillId="2" borderId="9" xfId="20" applyNumberFormat="1" applyFont="1" applyFill="1" applyBorder="1" applyAlignment="1">
      <alignment horizontal="center"/>
      <protection/>
    </xf>
    <xf numFmtId="165" fontId="6" fillId="2" borderId="20" xfId="20" applyNumberFormat="1" applyFont="1" applyFill="1" applyBorder="1" applyAlignment="1">
      <alignment horizontal="center"/>
      <protection/>
    </xf>
    <xf numFmtId="165" fontId="10" fillId="2" borderId="20" xfId="20" applyNumberFormat="1" applyFont="1" applyFill="1" applyBorder="1" applyAlignment="1">
      <alignment horizontal="center"/>
      <protection/>
    </xf>
    <xf numFmtId="165" fontId="10" fillId="2" borderId="8" xfId="20" applyNumberFormat="1" applyFont="1" applyFill="1" applyBorder="1" applyAlignment="1">
      <alignment horizontal="center"/>
      <protection/>
    </xf>
    <xf numFmtId="165" fontId="10" fillId="2" borderId="0" xfId="20" applyNumberFormat="1" applyFont="1" applyFill="1" applyBorder="1">
      <alignment/>
      <protection/>
    </xf>
    <xf numFmtId="165" fontId="9" fillId="2" borderId="8" xfId="20" applyFont="1" applyFill="1" applyBorder="1" applyProtection="1">
      <alignment/>
      <protection locked="0"/>
    </xf>
    <xf numFmtId="165" fontId="9" fillId="2" borderId="9" xfId="20" applyFont="1" applyFill="1" applyBorder="1" applyProtection="1">
      <alignment/>
      <protection locked="0"/>
    </xf>
    <xf numFmtId="165" fontId="9" fillId="2" borderId="0" xfId="20" applyFont="1" applyFill="1" applyBorder="1" applyProtection="1">
      <alignment/>
      <protection locked="0"/>
    </xf>
    <xf numFmtId="165" fontId="6" fillId="2" borderId="9" xfId="20" applyNumberFormat="1" applyFont="1" applyFill="1" applyBorder="1" applyAlignment="1">
      <alignment horizontal="center"/>
      <protection/>
    </xf>
    <xf numFmtId="165" fontId="9" fillId="2" borderId="10" xfId="20" applyFont="1" applyFill="1" applyBorder="1" applyProtection="1">
      <alignment/>
      <protection locked="0"/>
    </xf>
    <xf numFmtId="165" fontId="10" fillId="3" borderId="21" xfId="20" applyNumberFormat="1" applyFont="1" applyFill="1" applyBorder="1" applyAlignment="1">
      <alignment horizontal="center"/>
      <protection/>
    </xf>
    <xf numFmtId="165" fontId="10" fillId="3" borderId="22" xfId="20" applyNumberFormat="1" applyFont="1" applyFill="1" applyBorder="1" applyAlignment="1">
      <alignment horizontal="center"/>
      <protection/>
    </xf>
    <xf numFmtId="165" fontId="10" fillId="3" borderId="23" xfId="20" applyNumberFormat="1" applyFont="1" applyFill="1" applyBorder="1" applyAlignment="1">
      <alignment horizontal="center"/>
      <protection/>
    </xf>
    <xf numFmtId="165" fontId="10" fillId="3" borderId="24" xfId="20" applyNumberFormat="1" applyFont="1" applyFill="1" applyBorder="1" applyAlignment="1">
      <alignment horizontal="center"/>
      <protection/>
    </xf>
    <xf numFmtId="164" fontId="9" fillId="3" borderId="22" xfId="0" applyFont="1" applyFill="1" applyBorder="1" applyAlignment="1">
      <alignment horizontal="center"/>
    </xf>
    <xf numFmtId="164" fontId="9" fillId="3" borderId="23" xfId="0" applyFont="1" applyFill="1" applyBorder="1" applyAlignment="1">
      <alignment horizontal="center"/>
    </xf>
    <xf numFmtId="164" fontId="9" fillId="3" borderId="25" xfId="0" applyFont="1" applyFill="1" applyBorder="1" applyAlignment="1">
      <alignment horizontal="center"/>
    </xf>
    <xf numFmtId="165" fontId="10" fillId="3" borderId="11" xfId="20" applyNumberFormat="1" applyFont="1" applyFill="1" applyBorder="1" applyAlignment="1">
      <alignment horizontal="center"/>
      <protection/>
    </xf>
    <xf numFmtId="165" fontId="10" fillId="3" borderId="12" xfId="20" applyNumberFormat="1" applyFont="1" applyFill="1" applyBorder="1" applyAlignment="1">
      <alignment horizontal="center"/>
      <protection/>
    </xf>
    <xf numFmtId="165" fontId="10" fillId="3" borderId="26" xfId="20" applyNumberFormat="1" applyFont="1" applyFill="1" applyBorder="1" applyAlignment="1">
      <alignment horizontal="right"/>
      <protection/>
    </xf>
    <xf numFmtId="165" fontId="10" fillId="3" borderId="12" xfId="20" applyNumberFormat="1" applyFont="1" applyFill="1" applyBorder="1" applyAlignment="1">
      <alignment horizontal="right"/>
      <protection/>
    </xf>
    <xf numFmtId="165" fontId="10" fillId="3" borderId="27" xfId="20" applyNumberFormat="1" applyFont="1" applyFill="1" applyBorder="1" applyAlignment="1">
      <alignment horizontal="right"/>
      <protection/>
    </xf>
    <xf numFmtId="165" fontId="10" fillId="3" borderId="28" xfId="20" applyNumberFormat="1" applyFont="1" applyFill="1" applyBorder="1" applyAlignment="1">
      <alignment horizontal="right"/>
      <protection/>
    </xf>
    <xf numFmtId="165" fontId="9" fillId="2" borderId="10" xfId="20" applyNumberFormat="1" applyFont="1" applyFill="1" applyBorder="1">
      <alignment/>
      <protection/>
    </xf>
    <xf numFmtId="165" fontId="10" fillId="2" borderId="8" xfId="20" applyNumberFormat="1" applyFont="1" applyFill="1" applyBorder="1" applyAlignment="1">
      <alignment horizontal="left"/>
      <protection/>
    </xf>
    <xf numFmtId="165" fontId="10" fillId="2" borderId="0" xfId="20" applyNumberFormat="1" applyFont="1" applyFill="1" applyBorder="1" applyAlignment="1">
      <alignment horizontal="center"/>
      <protection/>
    </xf>
    <xf numFmtId="167" fontId="6" fillId="2" borderId="8" xfId="20" applyNumberFormat="1" applyFont="1" applyFill="1" applyBorder="1" applyAlignment="1">
      <alignment horizontal="left"/>
      <protection/>
    </xf>
    <xf numFmtId="165" fontId="6" fillId="4" borderId="1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12" fillId="2" borderId="10" xfId="20" applyFont="1" applyFill="1" applyBorder="1" applyProtection="1">
      <alignment/>
      <protection locked="0"/>
    </xf>
    <xf numFmtId="165" fontId="14" fillId="2" borderId="9" xfId="20" applyFont="1" applyFill="1" applyBorder="1" applyProtection="1">
      <alignment/>
      <protection locked="0"/>
    </xf>
    <xf numFmtId="165" fontId="9" fillId="3" borderId="23" xfId="20" applyNumberFormat="1" applyFont="1" applyFill="1" applyBorder="1">
      <alignment/>
      <protection/>
    </xf>
    <xf numFmtId="165" fontId="9" fillId="3" borderId="24" xfId="20" applyNumberFormat="1" applyFont="1" applyFill="1" applyBorder="1">
      <alignment/>
      <protection/>
    </xf>
    <xf numFmtId="165" fontId="9" fillId="3" borderId="22" xfId="20" applyNumberFormat="1" applyFont="1" applyFill="1" applyBorder="1">
      <alignment/>
      <protection/>
    </xf>
    <xf numFmtId="165" fontId="9" fillId="3" borderId="25" xfId="20" applyNumberFormat="1" applyFont="1" applyFill="1" applyBorder="1">
      <alignment/>
      <protection/>
    </xf>
    <xf numFmtId="165" fontId="10" fillId="3" borderId="20" xfId="20" applyNumberFormat="1" applyFont="1" applyFill="1" applyBorder="1" applyAlignment="1">
      <alignment horizontal="center"/>
      <protection/>
    </xf>
    <xf numFmtId="165" fontId="10" fillId="3" borderId="9" xfId="20" applyNumberFormat="1" applyFont="1" applyFill="1" applyBorder="1" applyAlignment="1">
      <alignment horizontal="center"/>
      <protection/>
    </xf>
    <xf numFmtId="165" fontId="9" fillId="3" borderId="9" xfId="20" applyNumberFormat="1" applyFont="1" applyFill="1" applyBorder="1">
      <alignment/>
      <protection/>
    </xf>
    <xf numFmtId="165" fontId="9" fillId="3" borderId="0" xfId="20" applyNumberFormat="1" applyFont="1" applyFill="1" applyBorder="1">
      <alignment/>
      <protection/>
    </xf>
    <xf numFmtId="165" fontId="9" fillId="3" borderId="8" xfId="20" applyNumberFormat="1" applyFont="1" applyFill="1" applyBorder="1">
      <alignment/>
      <protection/>
    </xf>
    <xf numFmtId="165" fontId="9" fillId="3" borderId="10" xfId="20" applyNumberFormat="1" applyFont="1" applyFill="1" applyBorder="1">
      <alignment/>
      <protection/>
    </xf>
    <xf numFmtId="165" fontId="10" fillId="3" borderId="29" xfId="20" applyNumberFormat="1" applyFont="1" applyFill="1" applyBorder="1" applyAlignment="1">
      <alignment horizontal="center"/>
      <protection/>
    </xf>
    <xf numFmtId="165" fontId="10" fillId="3" borderId="12" xfId="20" applyNumberFormat="1" applyFont="1" applyFill="1" applyBorder="1">
      <alignment/>
      <protection/>
    </xf>
    <xf numFmtId="165" fontId="10" fillId="3" borderId="27" xfId="20" applyNumberFormat="1" applyFont="1" applyFill="1" applyBorder="1">
      <alignment/>
      <protection/>
    </xf>
    <xf numFmtId="165" fontId="10" fillId="3" borderId="26" xfId="20" applyNumberFormat="1" applyFont="1" applyFill="1" applyBorder="1">
      <alignment/>
      <protection/>
    </xf>
    <xf numFmtId="165" fontId="10" fillId="3" borderId="28" xfId="20" applyNumberFormat="1" applyFont="1" applyFill="1" applyBorder="1">
      <alignment/>
      <protection/>
    </xf>
    <xf numFmtId="165" fontId="16" fillId="2" borderId="0" xfId="20" applyNumberFormat="1" applyFont="1" applyFill="1" applyBorder="1">
      <alignment/>
      <protection/>
    </xf>
    <xf numFmtId="167" fontId="9" fillId="2" borderId="0" xfId="20" applyNumberFormat="1" applyFont="1" applyFill="1" applyBorder="1">
      <alignment/>
      <protection/>
    </xf>
    <xf numFmtId="165" fontId="10" fillId="2" borderId="9" xfId="20" applyFont="1" applyFill="1" applyBorder="1" applyProtection="1">
      <alignment/>
      <protection locked="0"/>
    </xf>
    <xf numFmtId="167" fontId="10" fillId="2" borderId="8" xfId="20" applyNumberFormat="1" applyFont="1" applyFill="1" applyBorder="1" applyAlignment="1">
      <alignment horizontal="center"/>
      <protection/>
    </xf>
    <xf numFmtId="167" fontId="10" fillId="2" borderId="8" xfId="20" applyNumberFormat="1" applyFont="1" applyFill="1" applyBorder="1">
      <alignment/>
      <protection/>
    </xf>
    <xf numFmtId="165" fontId="14" fillId="2" borderId="0" xfId="20" applyNumberFormat="1" applyFont="1" applyFill="1" applyBorder="1">
      <alignment/>
      <protection/>
    </xf>
    <xf numFmtId="165" fontId="14" fillId="2" borderId="8" xfId="20" applyFont="1" applyFill="1" applyBorder="1" applyProtection="1">
      <alignment/>
      <protection locked="0"/>
    </xf>
    <xf numFmtId="165" fontId="14" fillId="2" borderId="0" xfId="20" applyFont="1" applyFill="1" applyBorder="1" applyProtection="1">
      <alignment/>
      <protection locked="0"/>
    </xf>
    <xf numFmtId="165" fontId="9" fillId="4" borderId="10" xfId="20" applyNumberFormat="1" applyFont="1" applyFill="1" applyBorder="1">
      <alignment/>
      <protection/>
    </xf>
    <xf numFmtId="165" fontId="10" fillId="2" borderId="0" xfId="20" applyFont="1" applyFill="1" applyBorder="1" applyProtection="1">
      <alignment/>
      <protection locked="0"/>
    </xf>
    <xf numFmtId="165" fontId="6" fillId="2" borderId="7" xfId="20" applyNumberFormat="1" applyFont="1" applyFill="1" applyBorder="1">
      <alignment/>
      <protection/>
    </xf>
    <xf numFmtId="165" fontId="17" fillId="2" borderId="8" xfId="20" applyNumberFormat="1" applyFont="1" applyFill="1" applyBorder="1" applyAlignment="1">
      <alignment wrapText="1"/>
      <protection/>
    </xf>
    <xf numFmtId="165" fontId="17" fillId="2" borderId="8" xfId="20" applyFont="1" applyFill="1" applyBorder="1" applyProtection="1">
      <alignment/>
      <protection locked="0"/>
    </xf>
    <xf numFmtId="165" fontId="17" fillId="2" borderId="10" xfId="20" applyFont="1" applyFill="1" applyBorder="1" applyProtection="1">
      <alignment/>
      <protection locked="0"/>
    </xf>
    <xf numFmtId="165" fontId="7" fillId="2" borderId="20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18" fillId="2" borderId="8" xfId="20" applyNumberFormat="1" applyFont="1" applyFill="1" applyBorder="1">
      <alignment/>
      <protection/>
    </xf>
    <xf numFmtId="165" fontId="19" fillId="2" borderId="0" xfId="20" applyNumberFormat="1" applyFont="1" applyFill="1" applyBorder="1">
      <alignment/>
      <protection/>
    </xf>
    <xf numFmtId="165" fontId="19" fillId="2" borderId="8" xfId="20" applyNumberFormat="1" applyFont="1" applyFill="1" applyBorder="1">
      <alignment/>
      <protection/>
    </xf>
    <xf numFmtId="165" fontId="19" fillId="2" borderId="9" xfId="20" applyNumberFormat="1" applyFont="1" applyFill="1" applyBorder="1">
      <alignment/>
      <protection/>
    </xf>
    <xf numFmtId="165" fontId="20" fillId="2" borderId="8" xfId="20" applyNumberFormat="1" applyFont="1" applyFill="1" applyBorder="1">
      <alignment/>
      <protection/>
    </xf>
    <xf numFmtId="165" fontId="20" fillId="2" borderId="10" xfId="20" applyNumberFormat="1" applyFont="1" applyFill="1" applyBorder="1">
      <alignment/>
      <protection/>
    </xf>
    <xf numFmtId="167" fontId="7" fillId="2" borderId="8" xfId="20" applyNumberFormat="1" applyFont="1" applyFill="1" applyBorder="1">
      <alignment/>
      <protection/>
    </xf>
    <xf numFmtId="165" fontId="19" fillId="2" borderId="10" xfId="20" applyNumberFormat="1" applyFont="1" applyFill="1" applyBorder="1">
      <alignment/>
      <protection/>
    </xf>
    <xf numFmtId="165" fontId="12" fillId="2" borderId="0" xfId="20" applyNumberFormat="1" applyFont="1" applyFill="1" applyBorder="1">
      <alignment/>
      <protection/>
    </xf>
    <xf numFmtId="165" fontId="12" fillId="2" borderId="9" xfId="20" applyNumberFormat="1" applyFont="1" applyFill="1" applyBorder="1">
      <alignment/>
      <protection/>
    </xf>
    <xf numFmtId="165" fontId="10" fillId="3" borderId="9" xfId="20" applyNumberFormat="1" applyFont="1" applyFill="1" applyBorder="1">
      <alignment/>
      <protection/>
    </xf>
    <xf numFmtId="165" fontId="10" fillId="3" borderId="10" xfId="20" applyNumberFormat="1" applyFont="1" applyFill="1" applyBorder="1">
      <alignment/>
      <protection/>
    </xf>
    <xf numFmtId="164" fontId="10" fillId="2" borderId="9" xfId="20" applyNumberFormat="1" applyFont="1" applyFill="1" applyBorder="1" applyAlignment="1">
      <alignment horizontal="left"/>
      <protection/>
    </xf>
    <xf numFmtId="164" fontId="10" fillId="2" borderId="8" xfId="20" applyNumberFormat="1" applyFont="1" applyFill="1" applyBorder="1" applyAlignment="1">
      <alignment horizontal="left"/>
      <protection/>
    </xf>
    <xf numFmtId="165" fontId="14" fillId="2" borderId="10" xfId="20" applyFont="1" applyFill="1" applyBorder="1" applyProtection="1">
      <alignment/>
      <protection locked="0"/>
    </xf>
    <xf numFmtId="165" fontId="9" fillId="2" borderId="7" xfId="20" applyNumberFormat="1" applyFont="1" applyFill="1" applyBorder="1">
      <alignment/>
      <protection/>
    </xf>
    <xf numFmtId="165" fontId="10" fillId="5" borderId="13" xfId="20" applyNumberFormat="1" applyFont="1" applyFill="1" applyBorder="1" applyAlignment="1">
      <alignment horizontal="center"/>
      <protection/>
    </xf>
    <xf numFmtId="165" fontId="10" fillId="5" borderId="14" xfId="20" applyNumberFormat="1" applyFont="1" applyFill="1" applyBorder="1" applyAlignment="1">
      <alignment horizontal="center"/>
      <protection/>
    </xf>
    <xf numFmtId="165" fontId="12" fillId="5" borderId="15" xfId="20" applyNumberFormat="1" applyFont="1" applyFill="1" applyBorder="1">
      <alignment/>
      <protection/>
    </xf>
    <xf numFmtId="165" fontId="10" fillId="5" borderId="16" xfId="20" applyNumberFormat="1" applyFont="1" applyFill="1" applyBorder="1">
      <alignment/>
      <protection/>
    </xf>
    <xf numFmtId="165" fontId="10" fillId="5" borderId="14" xfId="20" applyNumberFormat="1" applyFont="1" applyFill="1" applyBorder="1">
      <alignment/>
      <protection/>
    </xf>
    <xf numFmtId="165" fontId="10" fillId="5" borderId="15" xfId="20" applyNumberFormat="1" applyFont="1" applyFill="1" applyBorder="1">
      <alignment/>
      <protection/>
    </xf>
    <xf numFmtId="165" fontId="10" fillId="5" borderId="17" xfId="20" applyNumberFormat="1" applyFont="1" applyFill="1" applyBorder="1">
      <alignment/>
      <protection/>
    </xf>
    <xf numFmtId="165" fontId="10" fillId="3" borderId="24" xfId="20" applyNumberFormat="1" applyFont="1" applyFill="1" applyBorder="1">
      <alignment/>
      <protection/>
    </xf>
    <xf numFmtId="167" fontId="6" fillId="2" borderId="9" xfId="20" applyNumberFormat="1" applyFont="1" applyFill="1" applyBorder="1" applyAlignment="1">
      <alignment horizontal="center"/>
      <protection/>
    </xf>
    <xf numFmtId="164" fontId="6" fillId="0" borderId="6" xfId="0" applyFont="1" applyBorder="1" applyAlignment="1">
      <alignment/>
    </xf>
    <xf numFmtId="165" fontId="6" fillId="2" borderId="0" xfId="20" applyNumberFormat="1" applyFont="1" applyFill="1" applyBorder="1" applyAlignment="1">
      <alignment horizontal="center"/>
      <protection/>
    </xf>
    <xf numFmtId="167" fontId="10" fillId="2" borderId="0" xfId="20" applyNumberFormat="1" applyFont="1" applyFill="1" applyBorder="1" applyAlignment="1">
      <alignment horizontal="center"/>
      <protection/>
    </xf>
    <xf numFmtId="165" fontId="6" fillId="2" borderId="30" xfId="20" applyNumberFormat="1" applyFont="1" applyFill="1" applyBorder="1" applyAlignment="1">
      <alignment horizontal="center"/>
      <protection/>
    </xf>
    <xf numFmtId="165" fontId="6" fillId="2" borderId="31" xfId="20" applyNumberFormat="1" applyFont="1" applyFill="1" applyBorder="1">
      <alignment/>
      <protection/>
    </xf>
    <xf numFmtId="165" fontId="6" fillId="2" borderId="32" xfId="20" applyNumberFormat="1" applyFont="1" applyFill="1" applyBorder="1">
      <alignment/>
      <protection/>
    </xf>
    <xf numFmtId="167" fontId="9" fillId="2" borderId="32" xfId="20" applyNumberFormat="1" applyFont="1" applyFill="1" applyBorder="1">
      <alignment/>
      <protection/>
    </xf>
    <xf numFmtId="165" fontId="9" fillId="2" borderId="31" xfId="20" applyNumberFormat="1" applyFont="1" applyFill="1" applyBorder="1">
      <alignment/>
      <protection/>
    </xf>
    <xf numFmtId="165" fontId="9" fillId="2" borderId="32" xfId="20" applyFont="1" applyFill="1" applyBorder="1" applyProtection="1">
      <alignment/>
      <protection locked="0"/>
    </xf>
    <xf numFmtId="165" fontId="9" fillId="2" borderId="33" xfId="20" applyFont="1" applyFill="1" applyBorder="1" applyProtection="1">
      <alignment/>
      <protection locked="0"/>
    </xf>
    <xf numFmtId="165" fontId="9" fillId="2" borderId="31" xfId="20" applyFont="1" applyFill="1" applyBorder="1" applyProtection="1">
      <alignment/>
      <protection locked="0"/>
    </xf>
    <xf numFmtId="165" fontId="9" fillId="2" borderId="34" xfId="20" applyFont="1" applyFill="1" applyBorder="1" applyProtection="1">
      <alignment/>
      <protection locked="0"/>
    </xf>
    <xf numFmtId="165" fontId="6" fillId="2" borderId="35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>
      <alignment/>
      <protection/>
    </xf>
    <xf numFmtId="165" fontId="9" fillId="2" borderId="36" xfId="20" applyNumberFormat="1" applyFont="1" applyFill="1" applyBorder="1">
      <alignment/>
      <protection/>
    </xf>
    <xf numFmtId="165" fontId="9" fillId="2" borderId="2" xfId="20" applyNumberFormat="1" applyFont="1" applyFill="1" applyBorder="1">
      <alignment/>
      <protection/>
    </xf>
    <xf numFmtId="165" fontId="9" fillId="2" borderId="3" xfId="20" applyNumberFormat="1" applyFont="1" applyFill="1" applyBorder="1">
      <alignment/>
      <protection/>
    </xf>
    <xf numFmtId="165" fontId="9" fillId="2" borderId="4" xfId="20" applyNumberFormat="1" applyFont="1" applyFill="1" applyBorder="1">
      <alignment/>
      <protection/>
    </xf>
    <xf numFmtId="165" fontId="9" fillId="2" borderId="37" xfId="20" applyNumberFormat="1" applyFont="1" applyFill="1" applyBorder="1">
      <alignment/>
      <protection/>
    </xf>
    <xf numFmtId="165" fontId="6" fillId="2" borderId="38" xfId="20" applyNumberFormat="1" applyFont="1" applyFill="1" applyBorder="1" applyAlignment="1">
      <alignment horizontal="center"/>
      <protection/>
    </xf>
    <xf numFmtId="165" fontId="10" fillId="2" borderId="39" xfId="20" applyNumberFormat="1" applyFont="1" applyFill="1" applyBorder="1">
      <alignment/>
      <protection/>
    </xf>
    <xf numFmtId="165" fontId="10" fillId="2" borderId="31" xfId="20" applyNumberFormat="1" applyFont="1" applyFill="1" applyBorder="1">
      <alignment/>
      <protection/>
    </xf>
    <xf numFmtId="165" fontId="10" fillId="2" borderId="32" xfId="20" applyNumberFormat="1" applyFont="1" applyFill="1" applyBorder="1">
      <alignment/>
      <protection/>
    </xf>
    <xf numFmtId="165" fontId="10" fillId="2" borderId="33" xfId="20" applyNumberFormat="1" applyFont="1" applyFill="1" applyBorder="1">
      <alignment/>
      <protection/>
    </xf>
    <xf numFmtId="165" fontId="10" fillId="2" borderId="4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130" zoomScaleNormal="130" workbookViewId="0" topLeftCell="A1">
      <selection activeCell="N71" sqref="N71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44.625" style="1" customWidth="1"/>
    <col min="5" max="8" width="0" style="1" hidden="1" customWidth="1"/>
    <col min="9" max="11" width="10.375" style="1" customWidth="1"/>
    <col min="12" max="12" width="11.125" style="1" customWidth="1"/>
    <col min="13" max="13" width="10.125" style="1" customWidth="1"/>
    <col min="14" max="16384" width="9.00390625" style="1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L1" s="3"/>
    </row>
    <row r="2" spans="1:8" ht="12.75">
      <c r="A2" s="4" t="s">
        <v>1</v>
      </c>
      <c r="B2" s="5"/>
      <c r="C2" s="5"/>
      <c r="D2" s="5"/>
      <c r="E2" s="5"/>
      <c r="F2" s="5"/>
      <c r="G2" s="5"/>
      <c r="H2" s="5"/>
    </row>
    <row r="3" spans="1:8" ht="12.75">
      <c r="A3" s="4" t="s">
        <v>2</v>
      </c>
      <c r="B3" s="5"/>
      <c r="C3" s="5"/>
      <c r="D3" s="5"/>
      <c r="E3" s="5"/>
      <c r="F3" s="5"/>
      <c r="G3" s="5"/>
      <c r="H3" s="5"/>
    </row>
    <row r="4" spans="1:8" ht="12.75">
      <c r="A4" s="4"/>
      <c r="B4" s="5"/>
      <c r="C4" s="5"/>
      <c r="D4" s="5"/>
      <c r="E4" s="5"/>
      <c r="F4" s="5"/>
      <c r="G4" s="5"/>
      <c r="H4" s="5"/>
    </row>
    <row r="5" spans="1:11" ht="12.75">
      <c r="A5" s="6" t="s">
        <v>3</v>
      </c>
      <c r="B5" s="7"/>
      <c r="C5" s="8"/>
      <c r="D5" s="9"/>
      <c r="E5" s="10"/>
      <c r="F5" s="11" t="s">
        <v>4</v>
      </c>
      <c r="G5" s="12" t="s">
        <v>5</v>
      </c>
      <c r="H5" s="13" t="s">
        <v>6</v>
      </c>
      <c r="I5" s="11" t="s">
        <v>7</v>
      </c>
      <c r="J5" s="12" t="s">
        <v>8</v>
      </c>
      <c r="K5" s="14" t="s">
        <v>7</v>
      </c>
    </row>
    <row r="6" spans="1:11" ht="12.75">
      <c r="A6" s="15"/>
      <c r="B6" s="16" t="s">
        <v>9</v>
      </c>
      <c r="C6" s="17"/>
      <c r="D6" s="18" t="s">
        <v>10</v>
      </c>
      <c r="E6" s="19"/>
      <c r="F6" s="20" t="s">
        <v>11</v>
      </c>
      <c r="G6" s="21" t="s">
        <v>12</v>
      </c>
      <c r="H6" s="22" t="s">
        <v>12</v>
      </c>
      <c r="I6" s="20" t="s">
        <v>13</v>
      </c>
      <c r="J6" s="21" t="s">
        <v>14</v>
      </c>
      <c r="K6" s="23" t="s">
        <v>15</v>
      </c>
    </row>
    <row r="7" spans="1:11" ht="12.75">
      <c r="A7" s="24"/>
      <c r="B7" s="25"/>
      <c r="C7" s="26" t="s">
        <v>16</v>
      </c>
      <c r="D7" s="27"/>
      <c r="E7" s="28"/>
      <c r="F7" s="29"/>
      <c r="G7" s="30"/>
      <c r="H7" s="31"/>
      <c r="I7" s="20" t="s">
        <v>17</v>
      </c>
      <c r="J7" s="21"/>
      <c r="K7" s="23" t="s">
        <v>18</v>
      </c>
    </row>
    <row r="8" spans="1:11" ht="12.75">
      <c r="A8" s="32" t="s">
        <v>19</v>
      </c>
      <c r="B8" s="33" t="s">
        <v>20</v>
      </c>
      <c r="C8" s="33"/>
      <c r="D8" s="33"/>
      <c r="E8" s="33"/>
      <c r="F8" s="34">
        <f>F9+F11+F13</f>
        <v>42100</v>
      </c>
      <c r="G8" s="34">
        <v>13400</v>
      </c>
      <c r="H8" s="35">
        <v>0</v>
      </c>
      <c r="I8" s="36">
        <f>I9+I11+I13</f>
        <v>41000</v>
      </c>
      <c r="J8" s="36">
        <f>J9+J11+J13</f>
        <v>0</v>
      </c>
      <c r="K8" s="37">
        <f>K9+K11+K13</f>
        <v>41000</v>
      </c>
    </row>
    <row r="9" spans="1:11" ht="12.75">
      <c r="A9" s="38"/>
      <c r="B9" s="39" t="s">
        <v>21</v>
      </c>
      <c r="C9" s="40"/>
      <c r="D9" s="41" t="s">
        <v>22</v>
      </c>
      <c r="E9" s="42"/>
      <c r="F9" s="43">
        <v>24000</v>
      </c>
      <c r="G9" s="44">
        <v>13400</v>
      </c>
      <c r="H9" s="45">
        <v>0</v>
      </c>
      <c r="I9" s="46">
        <f>I10</f>
        <v>22400</v>
      </c>
      <c r="J9" s="46">
        <f>J10</f>
        <v>0</v>
      </c>
      <c r="K9" s="47">
        <f>K10</f>
        <v>22400</v>
      </c>
    </row>
    <row r="10" spans="1:11" ht="12.75">
      <c r="A10" s="38"/>
      <c r="B10" s="40"/>
      <c r="C10" s="40"/>
      <c r="D10" s="48" t="s">
        <v>23</v>
      </c>
      <c r="E10" s="42"/>
      <c r="F10" s="43"/>
      <c r="G10" s="44"/>
      <c r="H10" s="45"/>
      <c r="I10" s="49">
        <v>22400</v>
      </c>
      <c r="J10" s="50">
        <v>0</v>
      </c>
      <c r="K10" s="51">
        <f>I10+J10</f>
        <v>22400</v>
      </c>
    </row>
    <row r="11" spans="1:11" ht="12.75">
      <c r="A11" s="38"/>
      <c r="B11" s="39" t="s">
        <v>24</v>
      </c>
      <c r="C11" s="40"/>
      <c r="D11" s="41" t="s">
        <v>25</v>
      </c>
      <c r="E11" s="52"/>
      <c r="F11" s="43">
        <v>2600</v>
      </c>
      <c r="G11" s="44">
        <v>0</v>
      </c>
      <c r="H11" s="45">
        <v>0</v>
      </c>
      <c r="I11" s="46">
        <f>I12</f>
        <v>2600</v>
      </c>
      <c r="J11" s="46">
        <f>J12</f>
        <v>0</v>
      </c>
      <c r="K11" s="47">
        <f>K12</f>
        <v>2600</v>
      </c>
    </row>
    <row r="12" spans="1:11" ht="12.75">
      <c r="A12" s="38"/>
      <c r="B12" s="39"/>
      <c r="C12" s="40"/>
      <c r="D12" s="53" t="s">
        <v>23</v>
      </c>
      <c r="E12" s="52"/>
      <c r="F12" s="43"/>
      <c r="G12" s="44"/>
      <c r="H12" s="45"/>
      <c r="I12" s="49">
        <v>2600</v>
      </c>
      <c r="J12" s="50">
        <v>0</v>
      </c>
      <c r="K12" s="51">
        <f>I12+J12</f>
        <v>2600</v>
      </c>
    </row>
    <row r="13" spans="1:11" ht="12.75">
      <c r="A13" s="38"/>
      <c r="B13" s="39" t="s">
        <v>26</v>
      </c>
      <c r="C13" s="40"/>
      <c r="D13" s="41" t="s">
        <v>27</v>
      </c>
      <c r="E13" s="52"/>
      <c r="F13" s="43">
        <v>15500</v>
      </c>
      <c r="G13" s="44">
        <v>0</v>
      </c>
      <c r="H13" s="45">
        <v>0</v>
      </c>
      <c r="I13" s="46">
        <f>I14</f>
        <v>16000</v>
      </c>
      <c r="J13" s="46">
        <f>J14</f>
        <v>0</v>
      </c>
      <c r="K13" s="47">
        <f>K14</f>
        <v>16000</v>
      </c>
    </row>
    <row r="14" spans="1:11" ht="12.75">
      <c r="A14" s="38"/>
      <c r="B14" s="54"/>
      <c r="C14" s="55"/>
      <c r="D14" s="56" t="s">
        <v>23</v>
      </c>
      <c r="E14" s="52"/>
      <c r="F14" s="43"/>
      <c r="G14" s="44"/>
      <c r="H14" s="45"/>
      <c r="I14" s="49">
        <v>16000</v>
      </c>
      <c r="J14" s="50">
        <v>0</v>
      </c>
      <c r="K14" s="51">
        <f>I14+J14</f>
        <v>16000</v>
      </c>
    </row>
    <row r="15" spans="1:11" ht="12.75">
      <c r="A15" s="57" t="s">
        <v>28</v>
      </c>
      <c r="B15" s="58" t="s">
        <v>29</v>
      </c>
      <c r="C15" s="58"/>
      <c r="D15" s="58"/>
      <c r="E15" s="58"/>
      <c r="F15" s="34" t="e">
        <f>F17+F18</f>
        <v>#REF!</v>
      </c>
      <c r="G15" s="34">
        <v>0</v>
      </c>
      <c r="H15" s="35">
        <v>0</v>
      </c>
      <c r="I15" s="36">
        <f>I16+I18</f>
        <v>7759781</v>
      </c>
      <c r="J15" s="36">
        <f>J16+J18</f>
        <v>0</v>
      </c>
      <c r="K15" s="37">
        <f>K16+K18</f>
        <v>7759781</v>
      </c>
    </row>
    <row r="16" spans="1:11" ht="12.75">
      <c r="A16" s="38"/>
      <c r="B16" s="54" t="s">
        <v>30</v>
      </c>
      <c r="C16" s="41"/>
      <c r="D16" s="40" t="s">
        <v>31</v>
      </c>
      <c r="E16" s="42"/>
      <c r="F16" s="59"/>
      <c r="G16" s="60"/>
      <c r="H16" s="42"/>
      <c r="I16" s="61">
        <f>I17</f>
        <v>11000</v>
      </c>
      <c r="J16" s="61">
        <f>J17</f>
        <v>0</v>
      </c>
      <c r="K16" s="62">
        <f>K17</f>
        <v>11000</v>
      </c>
    </row>
    <row r="17" spans="1:11" ht="12.75">
      <c r="A17" s="63"/>
      <c r="B17" s="26"/>
      <c r="C17" s="64"/>
      <c r="D17" s="65" t="s">
        <v>23</v>
      </c>
      <c r="E17" s="42"/>
      <c r="F17" s="49">
        <v>11000</v>
      </c>
      <c r="G17" s="50">
        <v>0</v>
      </c>
      <c r="H17" s="66">
        <v>0</v>
      </c>
      <c r="I17" s="49">
        <v>11000</v>
      </c>
      <c r="J17" s="50">
        <v>0</v>
      </c>
      <c r="K17" s="51">
        <f>I17+J17</f>
        <v>11000</v>
      </c>
    </row>
    <row r="18" spans="1:11" ht="12.75">
      <c r="A18" s="38"/>
      <c r="B18" s="54" t="s">
        <v>32</v>
      </c>
      <c r="C18" s="41"/>
      <c r="D18" s="40" t="s">
        <v>33</v>
      </c>
      <c r="E18" s="52"/>
      <c r="F18" s="67" t="e">
        <f>#REF!</f>
        <v>#REF!</v>
      </c>
      <c r="G18" s="68">
        <v>0</v>
      </c>
      <c r="H18" s="52">
        <v>0</v>
      </c>
      <c r="I18" s="61">
        <f>I19+I20</f>
        <v>7748781</v>
      </c>
      <c r="J18" s="61">
        <f>J19+J20</f>
        <v>0</v>
      </c>
      <c r="K18" s="62">
        <f>K19+K20</f>
        <v>7748781</v>
      </c>
    </row>
    <row r="19" spans="1:11" ht="12.75">
      <c r="A19" s="38"/>
      <c r="B19" s="54"/>
      <c r="C19" s="41"/>
      <c r="D19" s="65" t="s">
        <v>34</v>
      </c>
      <c r="E19" s="42"/>
      <c r="F19" s="49">
        <v>835000</v>
      </c>
      <c r="G19" s="50">
        <v>0</v>
      </c>
      <c r="H19" s="66">
        <v>0</v>
      </c>
      <c r="I19" s="69">
        <v>5846781</v>
      </c>
      <c r="J19" s="70">
        <v>0</v>
      </c>
      <c r="K19" s="71">
        <f>I19+J19</f>
        <v>5846781</v>
      </c>
    </row>
    <row r="20" spans="1:11" ht="12.75">
      <c r="A20" s="38"/>
      <c r="B20" s="54"/>
      <c r="C20" s="41"/>
      <c r="D20" s="72" t="s">
        <v>35</v>
      </c>
      <c r="E20" s="73"/>
      <c r="F20" s="74" t="e">
        <f>F21+#REF!</f>
        <v>#REF!</v>
      </c>
      <c r="G20" s="75">
        <v>0</v>
      </c>
      <c r="H20" s="76">
        <v>0</v>
      </c>
      <c r="I20" s="49">
        <f>I21</f>
        <v>1902000</v>
      </c>
      <c r="J20" s="50">
        <v>0</v>
      </c>
      <c r="K20" s="51">
        <f>I20+J20</f>
        <v>1902000</v>
      </c>
    </row>
    <row r="21" spans="1:11" ht="12.75">
      <c r="A21" s="38"/>
      <c r="B21" s="54"/>
      <c r="C21" s="41"/>
      <c r="D21" s="60" t="s">
        <v>36</v>
      </c>
      <c r="E21" s="42"/>
      <c r="F21" s="49">
        <v>1125000</v>
      </c>
      <c r="G21" s="50">
        <v>0</v>
      </c>
      <c r="H21" s="66">
        <v>0</v>
      </c>
      <c r="I21" s="49">
        <v>1902000</v>
      </c>
      <c r="J21" s="50">
        <v>0</v>
      </c>
      <c r="K21" s="51">
        <f>I21+J21</f>
        <v>1902000</v>
      </c>
    </row>
    <row r="22" spans="1:11" ht="12.75">
      <c r="A22" s="57" t="s">
        <v>37</v>
      </c>
      <c r="B22" s="58" t="s">
        <v>38</v>
      </c>
      <c r="C22" s="58"/>
      <c r="D22" s="58"/>
      <c r="E22" s="58"/>
      <c r="F22" s="34" t="e">
        <f>F23+#REF!+#REF!</f>
        <v>#REF!</v>
      </c>
      <c r="G22" s="34">
        <v>0</v>
      </c>
      <c r="H22" s="35">
        <v>0</v>
      </c>
      <c r="I22" s="36">
        <f>I23+I27</f>
        <v>665000</v>
      </c>
      <c r="J22" s="36">
        <f>J23+J27</f>
        <v>0</v>
      </c>
      <c r="K22" s="37">
        <f>K23+K27</f>
        <v>665000</v>
      </c>
    </row>
    <row r="23" spans="1:11" ht="12.75">
      <c r="A23" s="77"/>
      <c r="B23" s="39" t="s">
        <v>39</v>
      </c>
      <c r="C23" s="40"/>
      <c r="D23" s="41" t="s">
        <v>40</v>
      </c>
      <c r="E23" s="52"/>
      <c r="F23" s="67" t="e">
        <f>F24+F25</f>
        <v>#REF!</v>
      </c>
      <c r="G23" s="68">
        <v>0</v>
      </c>
      <c r="H23" s="52">
        <v>0</v>
      </c>
      <c r="I23" s="41">
        <f>I24+I25</f>
        <v>620000</v>
      </c>
      <c r="J23" s="41">
        <f>J24+J25</f>
        <v>0</v>
      </c>
      <c r="K23" s="78">
        <f>K24+K25</f>
        <v>620000</v>
      </c>
    </row>
    <row r="24" spans="1:11" ht="12.75">
      <c r="A24" s="77"/>
      <c r="B24" s="39"/>
      <c r="C24" s="40"/>
      <c r="D24" s="53" t="s">
        <v>41</v>
      </c>
      <c r="E24" s="42"/>
      <c r="F24" s="49">
        <v>150000</v>
      </c>
      <c r="G24" s="50">
        <v>0</v>
      </c>
      <c r="H24" s="66">
        <v>0</v>
      </c>
      <c r="I24" s="79">
        <v>430000</v>
      </c>
      <c r="J24" s="80">
        <v>0</v>
      </c>
      <c r="K24" s="81">
        <f>I24+J24</f>
        <v>430000</v>
      </c>
    </row>
    <row r="25" spans="1:11" ht="12.75">
      <c r="A25" s="77"/>
      <c r="B25" s="39"/>
      <c r="C25" s="40"/>
      <c r="D25" s="64" t="s">
        <v>35</v>
      </c>
      <c r="E25" s="42"/>
      <c r="F25" s="82" t="e">
        <f>F26+#REF!</f>
        <v>#REF!</v>
      </c>
      <c r="G25" s="83">
        <v>0</v>
      </c>
      <c r="H25" s="73">
        <v>0</v>
      </c>
      <c r="I25" s="64">
        <f>I26</f>
        <v>190000</v>
      </c>
      <c r="J25" s="64">
        <f>J26</f>
        <v>0</v>
      </c>
      <c r="K25" s="84">
        <f>K26</f>
        <v>190000</v>
      </c>
    </row>
    <row r="26" spans="1:11" ht="12.75">
      <c r="A26" s="77"/>
      <c r="B26" s="39"/>
      <c r="C26" s="40"/>
      <c r="D26" s="59" t="s">
        <v>42</v>
      </c>
      <c r="E26" s="42"/>
      <c r="F26" s="49">
        <v>150000</v>
      </c>
      <c r="G26" s="50">
        <v>0</v>
      </c>
      <c r="H26" s="66">
        <v>0</v>
      </c>
      <c r="I26" s="49">
        <v>190000</v>
      </c>
      <c r="J26" s="50">
        <v>0</v>
      </c>
      <c r="K26" s="84">
        <f>I26+J26</f>
        <v>190000</v>
      </c>
    </row>
    <row r="27" spans="1:11" ht="12.75">
      <c r="A27" s="77"/>
      <c r="B27" s="85">
        <v>70095</v>
      </c>
      <c r="C27" s="40"/>
      <c r="D27" s="61" t="s">
        <v>27</v>
      </c>
      <c r="E27" s="42"/>
      <c r="F27" s="49"/>
      <c r="G27" s="50"/>
      <c r="H27" s="66"/>
      <c r="I27" s="46">
        <v>45000</v>
      </c>
      <c r="J27" s="46">
        <v>0</v>
      </c>
      <c r="K27" s="78">
        <v>45000</v>
      </c>
    </row>
    <row r="28" spans="1:11" ht="12.75">
      <c r="A28" s="57" t="s">
        <v>43</v>
      </c>
      <c r="B28" s="33" t="s">
        <v>44</v>
      </c>
      <c r="C28" s="33"/>
      <c r="D28" s="33"/>
      <c r="E28" s="33"/>
      <c r="F28" s="36">
        <v>150000</v>
      </c>
      <c r="G28" s="34">
        <v>0</v>
      </c>
      <c r="H28" s="35">
        <v>0</v>
      </c>
      <c r="I28" s="36">
        <f>I29</f>
        <v>200000</v>
      </c>
      <c r="J28" s="36">
        <f>J29</f>
        <v>0</v>
      </c>
      <c r="K28" s="37">
        <f>K29</f>
        <v>200000</v>
      </c>
    </row>
    <row r="29" spans="1:11" ht="12.75">
      <c r="A29" s="38"/>
      <c r="B29" s="39" t="s">
        <v>45</v>
      </c>
      <c r="C29" s="40"/>
      <c r="D29" s="41" t="s">
        <v>46</v>
      </c>
      <c r="E29" s="52"/>
      <c r="F29" s="43">
        <v>150000</v>
      </c>
      <c r="G29" s="44">
        <v>0</v>
      </c>
      <c r="H29" s="45">
        <v>0</v>
      </c>
      <c r="I29" s="46">
        <f>I30</f>
        <v>200000</v>
      </c>
      <c r="J29" s="46">
        <f>J30</f>
        <v>0</v>
      </c>
      <c r="K29" s="47">
        <f>K30</f>
        <v>200000</v>
      </c>
    </row>
    <row r="30" spans="1:11" ht="12.75">
      <c r="A30" s="38"/>
      <c r="B30" s="39"/>
      <c r="C30" s="40"/>
      <c r="D30" s="53" t="s">
        <v>47</v>
      </c>
      <c r="E30" s="52"/>
      <c r="F30" s="43"/>
      <c r="G30" s="44"/>
      <c r="H30" s="45"/>
      <c r="I30" s="49">
        <v>200000</v>
      </c>
      <c r="J30" s="50">
        <v>0</v>
      </c>
      <c r="K30" s="51">
        <f>I30+J30</f>
        <v>200000</v>
      </c>
    </row>
    <row r="31" spans="1:11" ht="12.75">
      <c r="A31" s="57" t="s">
        <v>48</v>
      </c>
      <c r="B31" s="33" t="s">
        <v>49</v>
      </c>
      <c r="C31" s="33"/>
      <c r="D31" s="33"/>
      <c r="E31" s="33"/>
      <c r="F31" s="36" t="e">
        <f>F32+F37+F38+F44</f>
        <v>#REF!</v>
      </c>
      <c r="G31" s="34">
        <v>0</v>
      </c>
      <c r="H31" s="35">
        <v>0</v>
      </c>
      <c r="I31" s="36">
        <f>I32+I36+I38+I44</f>
        <v>7389812</v>
      </c>
      <c r="J31" s="36">
        <f>J32+J36+J38+J44</f>
        <v>0</v>
      </c>
      <c r="K31" s="37">
        <f>K32+K36+K38+K44</f>
        <v>7389812</v>
      </c>
    </row>
    <row r="32" spans="1:11" ht="12.75">
      <c r="A32" s="38"/>
      <c r="B32" s="39" t="s">
        <v>50</v>
      </c>
      <c r="C32" s="40"/>
      <c r="D32" s="41" t="s">
        <v>51</v>
      </c>
      <c r="E32" s="52"/>
      <c r="F32" s="67">
        <f>F33+F34+F35</f>
        <v>243300</v>
      </c>
      <c r="G32" s="68">
        <v>0</v>
      </c>
      <c r="H32" s="52">
        <v>0</v>
      </c>
      <c r="I32" s="41">
        <f>I33+I34+I35</f>
        <v>247100</v>
      </c>
      <c r="J32" s="41">
        <f>J33+J34+J35</f>
        <v>0</v>
      </c>
      <c r="K32" s="78">
        <f>K33+K34+K35</f>
        <v>247100</v>
      </c>
    </row>
    <row r="33" spans="1:13" ht="12.75">
      <c r="A33" s="86"/>
      <c r="B33" s="64"/>
      <c r="C33" s="64"/>
      <c r="D33" s="59" t="s">
        <v>52</v>
      </c>
      <c r="E33" s="42"/>
      <c r="F33" s="49">
        <v>195000</v>
      </c>
      <c r="G33" s="50">
        <v>0</v>
      </c>
      <c r="H33" s="66">
        <v>0</v>
      </c>
      <c r="I33" s="49">
        <v>206171</v>
      </c>
      <c r="J33" s="50">
        <v>0</v>
      </c>
      <c r="K33" s="51">
        <f>I33+J33</f>
        <v>206171</v>
      </c>
      <c r="M33" s="52"/>
    </row>
    <row r="34" spans="1:11" ht="12.75">
      <c r="A34" s="86"/>
      <c r="B34" s="18"/>
      <c r="C34" s="64"/>
      <c r="D34" s="59" t="s">
        <v>53</v>
      </c>
      <c r="E34" s="42"/>
      <c r="F34" s="49">
        <v>43300</v>
      </c>
      <c r="G34" s="50">
        <v>0</v>
      </c>
      <c r="H34" s="66">
        <v>0</v>
      </c>
      <c r="I34" s="49">
        <v>33400</v>
      </c>
      <c r="J34" s="50">
        <v>0</v>
      </c>
      <c r="K34" s="51">
        <f>I34+J34</f>
        <v>33400</v>
      </c>
    </row>
    <row r="35" spans="1:11" ht="12.75">
      <c r="A35" s="86"/>
      <c r="B35" s="18"/>
      <c r="C35" s="64"/>
      <c r="D35" s="59" t="s">
        <v>47</v>
      </c>
      <c r="E35" s="42"/>
      <c r="F35" s="49">
        <v>5000</v>
      </c>
      <c r="G35" s="50">
        <v>0</v>
      </c>
      <c r="H35" s="66">
        <v>0</v>
      </c>
      <c r="I35" s="49">
        <v>7529</v>
      </c>
      <c r="J35" s="50">
        <v>0</v>
      </c>
      <c r="K35" s="51">
        <f>I35+J35</f>
        <v>7529</v>
      </c>
    </row>
    <row r="36" spans="1:11" ht="12.75">
      <c r="A36" s="87"/>
      <c r="B36" s="88" t="s">
        <v>54</v>
      </c>
      <c r="C36" s="41"/>
      <c r="D36" s="41" t="s">
        <v>55</v>
      </c>
      <c r="E36" s="52"/>
      <c r="F36" s="41"/>
      <c r="G36" s="40"/>
      <c r="H36" s="89"/>
      <c r="I36" s="41">
        <f>I37</f>
        <v>190000</v>
      </c>
      <c r="J36" s="41">
        <f>J37</f>
        <v>0</v>
      </c>
      <c r="K36" s="78">
        <f>K37</f>
        <v>190000</v>
      </c>
    </row>
    <row r="37" spans="1:11" ht="12.75">
      <c r="A37" s="87"/>
      <c r="B37" s="88"/>
      <c r="C37" s="41"/>
      <c r="D37" s="53" t="s">
        <v>23</v>
      </c>
      <c r="E37" s="52"/>
      <c r="F37" s="43">
        <v>190000</v>
      </c>
      <c r="G37" s="44">
        <v>0</v>
      </c>
      <c r="H37" s="45">
        <v>0</v>
      </c>
      <c r="I37" s="49">
        <v>190000</v>
      </c>
      <c r="J37" s="50">
        <v>0</v>
      </c>
      <c r="K37" s="51">
        <f>I37+J37</f>
        <v>190000</v>
      </c>
    </row>
    <row r="38" spans="1:11" ht="12.75">
      <c r="A38" s="38"/>
      <c r="B38" s="39" t="s">
        <v>56</v>
      </c>
      <c r="C38" s="40"/>
      <c r="D38" s="41" t="s">
        <v>57</v>
      </c>
      <c r="E38" s="52"/>
      <c r="F38" s="43">
        <f>F39+F43</f>
        <v>4718446</v>
      </c>
      <c r="G38" s="44">
        <v>0</v>
      </c>
      <c r="H38" s="45">
        <v>0</v>
      </c>
      <c r="I38" s="46">
        <f>I39+I43</f>
        <v>6656907</v>
      </c>
      <c r="J38" s="46">
        <f>J39+J43</f>
        <v>0</v>
      </c>
      <c r="K38" s="47">
        <f>K39+K43</f>
        <v>6656907</v>
      </c>
    </row>
    <row r="39" spans="1:11" ht="12.75">
      <c r="A39" s="87"/>
      <c r="B39" s="88"/>
      <c r="C39" s="41"/>
      <c r="D39" s="64" t="s">
        <v>35</v>
      </c>
      <c r="E39" s="73"/>
      <c r="F39" s="74">
        <f>F40+F41+F42</f>
        <v>4475446</v>
      </c>
      <c r="G39" s="75">
        <v>0</v>
      </c>
      <c r="H39" s="76">
        <v>0</v>
      </c>
      <c r="I39" s="49">
        <f>I40+I41+I42</f>
        <v>6083907</v>
      </c>
      <c r="J39" s="50">
        <v>0</v>
      </c>
      <c r="K39" s="51">
        <f>I39+J39</f>
        <v>6083907</v>
      </c>
    </row>
    <row r="40" spans="1:11" ht="12.75">
      <c r="A40" s="86"/>
      <c r="B40" s="18"/>
      <c r="C40" s="64"/>
      <c r="D40" s="59" t="s">
        <v>58</v>
      </c>
      <c r="E40" s="42"/>
      <c r="F40" s="90">
        <v>2726005</v>
      </c>
      <c r="G40" s="91">
        <v>0</v>
      </c>
      <c r="H40" s="92">
        <v>0</v>
      </c>
      <c r="I40" s="90">
        <v>2948761</v>
      </c>
      <c r="J40" s="91">
        <v>0</v>
      </c>
      <c r="K40" s="51">
        <f>I40+J40</f>
        <v>2948761</v>
      </c>
    </row>
    <row r="41" spans="1:11" ht="12.75">
      <c r="A41" s="86"/>
      <c r="B41" s="18"/>
      <c r="C41" s="64"/>
      <c r="D41" s="59" t="s">
        <v>59</v>
      </c>
      <c r="E41" s="42"/>
      <c r="F41" s="90">
        <v>558831</v>
      </c>
      <c r="G41" s="91">
        <v>0</v>
      </c>
      <c r="H41" s="92">
        <v>0</v>
      </c>
      <c r="I41" s="90">
        <v>583954</v>
      </c>
      <c r="J41" s="91">
        <v>0</v>
      </c>
      <c r="K41" s="51">
        <f>I41+J41</f>
        <v>583954</v>
      </c>
    </row>
    <row r="42" spans="1:11" ht="12.75">
      <c r="A42" s="63"/>
      <c r="B42" s="93"/>
      <c r="C42" s="72"/>
      <c r="D42" s="59" t="s">
        <v>60</v>
      </c>
      <c r="E42" s="42"/>
      <c r="F42" s="90">
        <v>1190610</v>
      </c>
      <c r="G42" s="91">
        <v>0</v>
      </c>
      <c r="H42" s="92">
        <v>0</v>
      </c>
      <c r="I42" s="90">
        <v>2551192</v>
      </c>
      <c r="J42" s="91">
        <v>0</v>
      </c>
      <c r="K42" s="51">
        <f>I42+J42</f>
        <v>2551192</v>
      </c>
    </row>
    <row r="43" spans="1:11" ht="12.75">
      <c r="A43" s="63"/>
      <c r="B43" s="93"/>
      <c r="C43" s="72"/>
      <c r="D43" s="53" t="s">
        <v>34</v>
      </c>
      <c r="E43" s="42"/>
      <c r="F43" s="90">
        <v>243000</v>
      </c>
      <c r="G43" s="91">
        <v>0</v>
      </c>
      <c r="H43" s="92">
        <v>0</v>
      </c>
      <c r="I43" s="69">
        <v>573000</v>
      </c>
      <c r="J43" s="70">
        <v>0</v>
      </c>
      <c r="K43" s="81">
        <f>I43+J43</f>
        <v>573000</v>
      </c>
    </row>
    <row r="44" spans="1:11" ht="12.75">
      <c r="A44" s="38"/>
      <c r="B44" s="39" t="s">
        <v>61</v>
      </c>
      <c r="C44" s="40"/>
      <c r="D44" s="41" t="s">
        <v>62</v>
      </c>
      <c r="E44" s="52"/>
      <c r="F44" s="67" t="e">
        <f>F45+#REF!+#REF!</f>
        <v>#REF!</v>
      </c>
      <c r="G44" s="68">
        <v>0</v>
      </c>
      <c r="H44" s="52">
        <v>0</v>
      </c>
      <c r="I44" s="41">
        <f>I45</f>
        <v>295805</v>
      </c>
      <c r="J44" s="41">
        <f>J45</f>
        <v>0</v>
      </c>
      <c r="K44" s="78">
        <f>K45</f>
        <v>295805</v>
      </c>
    </row>
    <row r="45" spans="1:11" ht="12.75">
      <c r="A45" s="38"/>
      <c r="B45" s="88"/>
      <c r="C45" s="41"/>
      <c r="D45" s="48" t="s">
        <v>47</v>
      </c>
      <c r="E45" s="42"/>
      <c r="F45" s="90">
        <v>228100</v>
      </c>
      <c r="G45" s="91">
        <v>0</v>
      </c>
      <c r="H45" s="92">
        <v>0</v>
      </c>
      <c r="I45" s="90">
        <v>295805</v>
      </c>
      <c r="J45" s="91">
        <v>0</v>
      </c>
      <c r="K45" s="94">
        <f>I45+J45</f>
        <v>295805</v>
      </c>
    </row>
    <row r="46" spans="1:11" ht="12.75">
      <c r="A46" s="95" t="s">
        <v>63</v>
      </c>
      <c r="B46" s="96" t="s">
        <v>64</v>
      </c>
      <c r="C46" s="96"/>
      <c r="D46" s="96"/>
      <c r="E46" s="96"/>
      <c r="F46" s="96"/>
      <c r="G46" s="97"/>
      <c r="H46" s="98"/>
      <c r="I46" s="99"/>
      <c r="J46" s="100"/>
      <c r="K46" s="101"/>
    </row>
    <row r="47" spans="1:11" ht="12.75">
      <c r="A47" s="102"/>
      <c r="B47" s="103" t="s">
        <v>65</v>
      </c>
      <c r="C47" s="103"/>
      <c r="D47" s="103"/>
      <c r="E47" s="103"/>
      <c r="F47" s="104" t="e">
        <f>F49+#REF!</f>
        <v>#REF!</v>
      </c>
      <c r="G47" s="105">
        <v>0</v>
      </c>
      <c r="H47" s="106">
        <v>0</v>
      </c>
      <c r="I47" s="104">
        <f>I49</f>
        <v>7000</v>
      </c>
      <c r="J47" s="104">
        <f>J49</f>
        <v>0</v>
      </c>
      <c r="K47" s="107">
        <f>K49</f>
        <v>7000</v>
      </c>
    </row>
    <row r="48" spans="1:11" ht="12.75">
      <c r="A48" s="38"/>
      <c r="B48" s="39" t="s">
        <v>66</v>
      </c>
      <c r="C48" s="40"/>
      <c r="D48" s="41" t="s">
        <v>67</v>
      </c>
      <c r="E48" s="42"/>
      <c r="F48" s="59"/>
      <c r="G48" s="60"/>
      <c r="H48" s="42"/>
      <c r="I48" s="59"/>
      <c r="J48" s="60"/>
      <c r="K48" s="108"/>
    </row>
    <row r="49" spans="1:11" ht="12.75">
      <c r="A49" s="38"/>
      <c r="B49" s="40"/>
      <c r="C49" s="40"/>
      <c r="D49" s="41" t="s">
        <v>68</v>
      </c>
      <c r="E49" s="52"/>
      <c r="F49" s="67">
        <f>F50+F51</f>
        <v>6900</v>
      </c>
      <c r="G49" s="68">
        <v>0</v>
      </c>
      <c r="H49" s="52">
        <v>0</v>
      </c>
      <c r="I49" s="41">
        <f>I50+I51</f>
        <v>7000</v>
      </c>
      <c r="J49" s="41">
        <f>J50+J51</f>
        <v>0</v>
      </c>
      <c r="K49" s="78">
        <f>K50+K51</f>
        <v>7000</v>
      </c>
    </row>
    <row r="50" spans="1:11" ht="12.75">
      <c r="A50" s="63"/>
      <c r="B50" s="72"/>
      <c r="C50" s="72"/>
      <c r="D50" s="59" t="s">
        <v>53</v>
      </c>
      <c r="E50" s="42"/>
      <c r="F50" s="90">
        <v>460</v>
      </c>
      <c r="G50" s="91">
        <v>0</v>
      </c>
      <c r="H50" s="92">
        <v>0</v>
      </c>
      <c r="I50" s="90">
        <v>500</v>
      </c>
      <c r="J50" s="91">
        <v>0</v>
      </c>
      <c r="K50" s="94">
        <f>I50+J50</f>
        <v>500</v>
      </c>
    </row>
    <row r="51" spans="1:11" ht="12.75">
      <c r="A51" s="63"/>
      <c r="B51" s="72"/>
      <c r="C51" s="72"/>
      <c r="D51" s="59" t="s">
        <v>47</v>
      </c>
      <c r="E51" s="42"/>
      <c r="F51" s="90">
        <v>6440</v>
      </c>
      <c r="G51" s="91">
        <v>0</v>
      </c>
      <c r="H51" s="92">
        <v>0</v>
      </c>
      <c r="I51" s="90">
        <v>6500</v>
      </c>
      <c r="J51" s="91">
        <v>0</v>
      </c>
      <c r="K51" s="94">
        <f>I51+J51</f>
        <v>6500</v>
      </c>
    </row>
    <row r="52" spans="1:11" ht="12.75">
      <c r="A52" s="57" t="s">
        <v>69</v>
      </c>
      <c r="B52" s="33" t="s">
        <v>70</v>
      </c>
      <c r="C52" s="33"/>
      <c r="D52" s="33"/>
      <c r="E52" s="33"/>
      <c r="F52" s="36" t="e">
        <f>F55+F58+F61</f>
        <v>#REF!</v>
      </c>
      <c r="G52" s="34">
        <v>9000</v>
      </c>
      <c r="H52" s="35">
        <v>0</v>
      </c>
      <c r="I52" s="36">
        <f>I53+I55+I58+I61+I67</f>
        <v>641202</v>
      </c>
      <c r="J52" s="36">
        <f>J53+J55+J58+J61+J67</f>
        <v>0</v>
      </c>
      <c r="K52" s="37">
        <f>K53+K55+K58+K61+K67</f>
        <v>641202</v>
      </c>
    </row>
    <row r="53" spans="1:11" ht="12.75">
      <c r="A53" s="38"/>
      <c r="B53" s="39">
        <v>75405</v>
      </c>
      <c r="C53" s="39"/>
      <c r="D53" s="109" t="s">
        <v>71</v>
      </c>
      <c r="E53" s="110"/>
      <c r="F53" s="41"/>
      <c r="G53" s="40"/>
      <c r="H53" s="89"/>
      <c r="I53" s="41">
        <f>I54</f>
        <v>30000</v>
      </c>
      <c r="J53" s="41">
        <f>J54</f>
        <v>0</v>
      </c>
      <c r="K53" s="78">
        <f>K54</f>
        <v>30000</v>
      </c>
    </row>
    <row r="54" spans="1:11" ht="12.75">
      <c r="A54" s="38"/>
      <c r="B54" s="39"/>
      <c r="C54" s="39"/>
      <c r="D54" s="111" t="s">
        <v>72</v>
      </c>
      <c r="E54" s="110"/>
      <c r="F54" s="41"/>
      <c r="G54" s="40"/>
      <c r="H54" s="89"/>
      <c r="I54" s="64">
        <v>30000</v>
      </c>
      <c r="J54" s="72">
        <v>0</v>
      </c>
      <c r="K54" s="84">
        <f>I54+J54</f>
        <v>30000</v>
      </c>
    </row>
    <row r="55" spans="1:11" ht="12.75">
      <c r="A55" s="38"/>
      <c r="B55" s="39" t="s">
        <v>73</v>
      </c>
      <c r="C55" s="40"/>
      <c r="D55" s="41" t="s">
        <v>74</v>
      </c>
      <c r="E55" s="52"/>
      <c r="F55" s="67" t="e">
        <f>F56+F57+#REF!</f>
        <v>#REF!</v>
      </c>
      <c r="G55" s="68">
        <v>0</v>
      </c>
      <c r="H55" s="52">
        <v>0</v>
      </c>
      <c r="I55" s="41">
        <f>I56+I57</f>
        <v>125887</v>
      </c>
      <c r="J55" s="41">
        <f>J56+J57</f>
        <v>0</v>
      </c>
      <c r="K55" s="78">
        <f>K56+K57</f>
        <v>125887</v>
      </c>
    </row>
    <row r="56" spans="1:11" ht="12.75">
      <c r="A56" s="38"/>
      <c r="B56" s="39"/>
      <c r="C56" s="40"/>
      <c r="D56" s="59" t="s">
        <v>53</v>
      </c>
      <c r="E56" s="52"/>
      <c r="F56" s="90">
        <v>1215.4</v>
      </c>
      <c r="G56" s="91">
        <v>0</v>
      </c>
      <c r="H56" s="92">
        <v>0</v>
      </c>
      <c r="I56" s="90">
        <v>1250</v>
      </c>
      <c r="J56" s="91">
        <v>0</v>
      </c>
      <c r="K56" s="94">
        <f>I56+J56</f>
        <v>1250</v>
      </c>
    </row>
    <row r="57" spans="1:11" ht="12.75">
      <c r="A57" s="38"/>
      <c r="B57" s="39"/>
      <c r="C57" s="40"/>
      <c r="D57" s="59" t="s">
        <v>47</v>
      </c>
      <c r="E57" s="42"/>
      <c r="F57" s="90">
        <v>115360</v>
      </c>
      <c r="G57" s="91">
        <v>0</v>
      </c>
      <c r="H57" s="92">
        <v>0</v>
      </c>
      <c r="I57" s="90">
        <v>124637</v>
      </c>
      <c r="J57" s="91">
        <v>0</v>
      </c>
      <c r="K57" s="94">
        <f>I57+J57</f>
        <v>124637</v>
      </c>
    </row>
    <row r="58" spans="1:11" ht="12.75">
      <c r="A58" s="38"/>
      <c r="B58" s="39" t="s">
        <v>75</v>
      </c>
      <c r="C58" s="40"/>
      <c r="D58" s="41" t="s">
        <v>76</v>
      </c>
      <c r="E58" s="52"/>
      <c r="F58" s="67">
        <f>F59+F60</f>
        <v>3930</v>
      </c>
      <c r="G58" s="68">
        <v>0</v>
      </c>
      <c r="H58" s="52">
        <v>0</v>
      </c>
      <c r="I58" s="41">
        <f>I59+I60</f>
        <v>1430</v>
      </c>
      <c r="J58" s="41">
        <f>J59+J60</f>
        <v>0</v>
      </c>
      <c r="K58" s="78">
        <f>K59+K60</f>
        <v>1430</v>
      </c>
    </row>
    <row r="59" spans="1:11" ht="12.75">
      <c r="A59" s="87"/>
      <c r="B59" s="88"/>
      <c r="C59" s="41"/>
      <c r="D59" s="48" t="s">
        <v>77</v>
      </c>
      <c r="E59" s="42"/>
      <c r="F59" s="90">
        <v>1030</v>
      </c>
      <c r="G59" s="91">
        <v>0</v>
      </c>
      <c r="H59" s="92">
        <v>0</v>
      </c>
      <c r="I59" s="90">
        <v>1030</v>
      </c>
      <c r="J59" s="91">
        <v>0</v>
      </c>
      <c r="K59" s="94">
        <f>I59+J59</f>
        <v>1030</v>
      </c>
    </row>
    <row r="60" spans="1:11" ht="12.75">
      <c r="A60" s="87"/>
      <c r="B60" s="88"/>
      <c r="C60" s="41"/>
      <c r="D60" s="53" t="s">
        <v>78</v>
      </c>
      <c r="E60" s="89"/>
      <c r="F60" s="90">
        <v>2900</v>
      </c>
      <c r="G60" s="91">
        <v>0</v>
      </c>
      <c r="H60" s="92">
        <v>0</v>
      </c>
      <c r="I60" s="90">
        <v>400</v>
      </c>
      <c r="J60" s="91">
        <v>0</v>
      </c>
      <c r="K60" s="94">
        <f>I60+J60</f>
        <v>400</v>
      </c>
    </row>
    <row r="61" spans="1:11" ht="12.75">
      <c r="A61" s="38"/>
      <c r="B61" s="39" t="s">
        <v>79</v>
      </c>
      <c r="C61" s="40"/>
      <c r="D61" s="41" t="s">
        <v>80</v>
      </c>
      <c r="E61" s="52"/>
      <c r="F61" s="67">
        <f>F62</f>
        <v>399527</v>
      </c>
      <c r="G61" s="68">
        <v>0</v>
      </c>
      <c r="H61" s="52">
        <v>0</v>
      </c>
      <c r="I61" s="41">
        <f>I62+I66</f>
        <v>451885</v>
      </c>
      <c r="J61" s="41">
        <f>J62+J66</f>
        <v>0</v>
      </c>
      <c r="K61" s="78">
        <f>K62+K66</f>
        <v>451885</v>
      </c>
    </row>
    <row r="62" spans="1:11" ht="12.75">
      <c r="A62" s="38"/>
      <c r="B62" s="41"/>
      <c r="C62" s="41"/>
      <c r="D62" s="64" t="s">
        <v>35</v>
      </c>
      <c r="E62" s="73"/>
      <c r="F62" s="82">
        <f>F63+F64+F65+F66</f>
        <v>399527</v>
      </c>
      <c r="G62" s="83">
        <v>0</v>
      </c>
      <c r="H62" s="73">
        <v>0</v>
      </c>
      <c r="I62" s="64">
        <f>I63+I64+I65</f>
        <v>411885</v>
      </c>
      <c r="J62" s="64">
        <f>J63+J64+J65</f>
        <v>0</v>
      </c>
      <c r="K62" s="84">
        <f>K63+K64+K65</f>
        <v>411885</v>
      </c>
    </row>
    <row r="63" spans="1:11" ht="12.75">
      <c r="A63" s="86"/>
      <c r="B63" s="64"/>
      <c r="C63" s="64"/>
      <c r="D63" s="59" t="s">
        <v>58</v>
      </c>
      <c r="E63" s="42"/>
      <c r="F63" s="90">
        <v>287159</v>
      </c>
      <c r="G63" s="91">
        <v>0</v>
      </c>
      <c r="H63" s="92">
        <v>0</v>
      </c>
      <c r="I63" s="90">
        <v>299485</v>
      </c>
      <c r="J63" s="91">
        <v>0</v>
      </c>
      <c r="K63" s="84">
        <f>I63+J63</f>
        <v>299485</v>
      </c>
    </row>
    <row r="64" spans="1:11" ht="12.75">
      <c r="A64" s="86"/>
      <c r="B64" s="64"/>
      <c r="C64" s="64"/>
      <c r="D64" s="59" t="s">
        <v>59</v>
      </c>
      <c r="E64" s="42"/>
      <c r="F64" s="90">
        <v>58868</v>
      </c>
      <c r="G64" s="91">
        <v>0</v>
      </c>
      <c r="H64" s="92">
        <v>0</v>
      </c>
      <c r="I64" s="90">
        <v>59600</v>
      </c>
      <c r="J64" s="91">
        <v>0</v>
      </c>
      <c r="K64" s="84">
        <f>I64+J64</f>
        <v>59600</v>
      </c>
    </row>
    <row r="65" spans="1:11" ht="12.75">
      <c r="A65" s="86"/>
      <c r="B65" s="64"/>
      <c r="C65" s="64"/>
      <c r="D65" s="59" t="s">
        <v>60</v>
      </c>
      <c r="E65" s="42"/>
      <c r="F65" s="90">
        <v>47500</v>
      </c>
      <c r="G65" s="91">
        <v>0</v>
      </c>
      <c r="H65" s="92">
        <v>0</v>
      </c>
      <c r="I65" s="90">
        <v>52800</v>
      </c>
      <c r="J65" s="91">
        <v>0</v>
      </c>
      <c r="K65" s="84">
        <f>I65+J65</f>
        <v>52800</v>
      </c>
    </row>
    <row r="66" spans="1:11" ht="12.75">
      <c r="A66" s="86"/>
      <c r="B66" s="64"/>
      <c r="C66" s="64"/>
      <c r="D66" s="59" t="s">
        <v>81</v>
      </c>
      <c r="E66" s="42"/>
      <c r="F66" s="90">
        <v>6000</v>
      </c>
      <c r="G66" s="91">
        <v>0</v>
      </c>
      <c r="H66" s="92">
        <v>0</v>
      </c>
      <c r="I66" s="69">
        <v>40000</v>
      </c>
      <c r="J66" s="70">
        <v>0</v>
      </c>
      <c r="K66" s="112">
        <f>I66+J66</f>
        <v>40000</v>
      </c>
    </row>
    <row r="67" spans="1:11" ht="12.75">
      <c r="A67" s="86"/>
      <c r="B67" s="41">
        <v>75495</v>
      </c>
      <c r="C67" s="64"/>
      <c r="D67" s="61" t="s">
        <v>27</v>
      </c>
      <c r="E67" s="42"/>
      <c r="F67" s="90"/>
      <c r="G67" s="91"/>
      <c r="H67" s="92"/>
      <c r="I67" s="113">
        <f>I68+I70</f>
        <v>32000</v>
      </c>
      <c r="J67" s="113">
        <f>J68+J70</f>
        <v>0</v>
      </c>
      <c r="K67" s="114">
        <f>K68+K70</f>
        <v>32000</v>
      </c>
    </row>
    <row r="68" spans="1:11" ht="12.75">
      <c r="A68" s="86"/>
      <c r="B68" s="64"/>
      <c r="C68" s="64"/>
      <c r="D68" s="48" t="s">
        <v>82</v>
      </c>
      <c r="E68" s="42"/>
      <c r="F68" s="90">
        <v>0</v>
      </c>
      <c r="G68" s="115">
        <v>9000</v>
      </c>
      <c r="H68" s="92">
        <v>0</v>
      </c>
      <c r="I68" s="90">
        <f>I69</f>
        <v>32000</v>
      </c>
      <c r="J68" s="90">
        <f>J69</f>
        <v>0</v>
      </c>
      <c r="K68" s="94">
        <f>K69</f>
        <v>32000</v>
      </c>
    </row>
    <row r="69" spans="1:11" ht="12.75">
      <c r="A69" s="86"/>
      <c r="B69" s="64"/>
      <c r="C69" s="64"/>
      <c r="D69" s="48" t="s">
        <v>83</v>
      </c>
      <c r="E69" s="42"/>
      <c r="F69" s="90"/>
      <c r="G69" s="115"/>
      <c r="H69" s="92"/>
      <c r="I69" s="90">
        <v>32000</v>
      </c>
      <c r="J69" s="91">
        <v>0</v>
      </c>
      <c r="K69" s="94">
        <f>I69+J69</f>
        <v>32000</v>
      </c>
    </row>
    <row r="70" spans="1:11" ht="12.75">
      <c r="A70" s="86"/>
      <c r="B70" s="64"/>
      <c r="C70" s="64"/>
      <c r="D70" s="48" t="s">
        <v>84</v>
      </c>
      <c r="E70" s="42"/>
      <c r="F70" s="90"/>
      <c r="G70" s="115"/>
      <c r="H70" s="92"/>
      <c r="I70" s="69">
        <v>0</v>
      </c>
      <c r="J70" s="70">
        <v>0</v>
      </c>
      <c r="K70" s="71">
        <f>I70+J70</f>
        <v>0</v>
      </c>
    </row>
    <row r="71" spans="1:11" ht="12.75">
      <c r="A71" s="95" t="s">
        <v>85</v>
      </c>
      <c r="B71" s="97" t="s">
        <v>86</v>
      </c>
      <c r="C71" s="97"/>
      <c r="D71" s="97"/>
      <c r="E71" s="97"/>
      <c r="F71" s="116"/>
      <c r="G71" s="116"/>
      <c r="H71" s="117"/>
      <c r="I71" s="118"/>
      <c r="J71" s="116"/>
      <c r="K71" s="119"/>
    </row>
    <row r="72" spans="1:11" ht="12.75">
      <c r="A72" s="120"/>
      <c r="B72" s="121" t="s">
        <v>87</v>
      </c>
      <c r="C72" s="121"/>
      <c r="D72" s="121"/>
      <c r="E72" s="121"/>
      <c r="F72" s="122"/>
      <c r="G72" s="122"/>
      <c r="H72" s="123"/>
      <c r="I72" s="124"/>
      <c r="J72" s="122"/>
      <c r="K72" s="125"/>
    </row>
    <row r="73" spans="1:11" ht="12.75">
      <c r="A73" s="126"/>
      <c r="B73" s="103" t="s">
        <v>88</v>
      </c>
      <c r="C73" s="103"/>
      <c r="D73" s="103"/>
      <c r="E73" s="103"/>
      <c r="F73" s="127">
        <v>138020</v>
      </c>
      <c r="G73" s="127">
        <v>0</v>
      </c>
      <c r="H73" s="128">
        <v>0</v>
      </c>
      <c r="I73" s="129">
        <f>I74</f>
        <v>138020</v>
      </c>
      <c r="J73" s="129">
        <f>J74</f>
        <v>0</v>
      </c>
      <c r="K73" s="130">
        <f>K74</f>
        <v>138020</v>
      </c>
    </row>
    <row r="74" spans="1:11" ht="12.75">
      <c r="A74" s="87"/>
      <c r="B74" s="39" t="s">
        <v>89</v>
      </c>
      <c r="C74" s="40"/>
      <c r="D74" s="89" t="s">
        <v>90</v>
      </c>
      <c r="E74" s="52"/>
      <c r="F74" s="67">
        <v>138020</v>
      </c>
      <c r="G74" s="68">
        <v>0</v>
      </c>
      <c r="H74" s="52">
        <v>0</v>
      </c>
      <c r="I74" s="41">
        <f>I75</f>
        <v>138020</v>
      </c>
      <c r="J74" s="41">
        <f>J75</f>
        <v>0</v>
      </c>
      <c r="K74" s="78">
        <f>K75</f>
        <v>138020</v>
      </c>
    </row>
    <row r="75" spans="1:11" ht="12.75">
      <c r="A75" s="87"/>
      <c r="B75" s="39"/>
      <c r="C75" s="40"/>
      <c r="D75" s="19" t="s">
        <v>35</v>
      </c>
      <c r="E75" s="52"/>
      <c r="F75" s="82" t="e">
        <f>F76+F78+#REF!</f>
        <v>#REF!</v>
      </c>
      <c r="G75" s="83">
        <v>0</v>
      </c>
      <c r="H75" s="73">
        <v>0</v>
      </c>
      <c r="I75" s="64">
        <f>I76+I77+I78</f>
        <v>138020</v>
      </c>
      <c r="J75" s="72">
        <v>0</v>
      </c>
      <c r="K75" s="84">
        <f>I75+J75</f>
        <v>138020</v>
      </c>
    </row>
    <row r="76" spans="1:11" ht="12.75">
      <c r="A76" s="87"/>
      <c r="B76" s="39"/>
      <c r="C76" s="40"/>
      <c r="D76" s="131" t="s">
        <v>91</v>
      </c>
      <c r="E76" s="52"/>
      <c r="F76" s="90">
        <v>53560</v>
      </c>
      <c r="G76" s="91">
        <v>0</v>
      </c>
      <c r="H76" s="92">
        <v>0</v>
      </c>
      <c r="I76" s="90">
        <v>53410</v>
      </c>
      <c r="J76" s="91">
        <v>0</v>
      </c>
      <c r="K76" s="84">
        <f>I76+J76</f>
        <v>53410</v>
      </c>
    </row>
    <row r="77" spans="1:11" ht="12.75">
      <c r="A77" s="87"/>
      <c r="B77" s="39"/>
      <c r="C77" s="40"/>
      <c r="D77" s="132" t="s">
        <v>92</v>
      </c>
      <c r="E77" s="52"/>
      <c r="F77" s="90"/>
      <c r="G77" s="91"/>
      <c r="H77" s="92"/>
      <c r="I77" s="90">
        <v>150</v>
      </c>
      <c r="J77" s="91">
        <v>0</v>
      </c>
      <c r="K77" s="84">
        <f>I77+J77</f>
        <v>150</v>
      </c>
    </row>
    <row r="78" spans="1:11" ht="12.75">
      <c r="A78" s="87"/>
      <c r="B78" s="39"/>
      <c r="C78" s="40"/>
      <c r="D78" s="42" t="s">
        <v>93</v>
      </c>
      <c r="E78" s="52"/>
      <c r="F78" s="90">
        <v>10300</v>
      </c>
      <c r="G78" s="91">
        <v>0</v>
      </c>
      <c r="H78" s="92">
        <v>0</v>
      </c>
      <c r="I78" s="90">
        <v>84460</v>
      </c>
      <c r="J78" s="91">
        <v>0</v>
      </c>
      <c r="K78" s="84">
        <f>I78+J78</f>
        <v>84460</v>
      </c>
    </row>
    <row r="79" spans="1:11" ht="12.75">
      <c r="A79" s="32" t="s">
        <v>94</v>
      </c>
      <c r="B79" s="33" t="s">
        <v>95</v>
      </c>
      <c r="C79" s="33"/>
      <c r="D79" s="33"/>
      <c r="E79" s="33"/>
      <c r="F79" s="34" t="e">
        <f>F82+#REF!</f>
        <v>#REF!</v>
      </c>
      <c r="G79" s="34">
        <v>0</v>
      </c>
      <c r="H79" s="35">
        <v>0</v>
      </c>
      <c r="I79" s="36">
        <f>I82</f>
        <v>551809</v>
      </c>
      <c r="J79" s="36">
        <f>J82</f>
        <v>0</v>
      </c>
      <c r="K79" s="37">
        <f>K82</f>
        <v>551809</v>
      </c>
    </row>
    <row r="80" spans="1:11" ht="12.75">
      <c r="A80" s="87"/>
      <c r="B80" s="88" t="s">
        <v>96</v>
      </c>
      <c r="C80" s="41"/>
      <c r="D80" s="41" t="s">
        <v>97</v>
      </c>
      <c r="E80" s="42"/>
      <c r="F80" s="59"/>
      <c r="G80" s="60"/>
      <c r="H80" s="42"/>
      <c r="I80" s="59"/>
      <c r="J80" s="60"/>
      <c r="K80" s="108"/>
    </row>
    <row r="81" spans="1:11" ht="12.75">
      <c r="A81" s="87"/>
      <c r="B81" s="88"/>
      <c r="C81" s="41"/>
      <c r="D81" s="41" t="s">
        <v>98</v>
      </c>
      <c r="E81" s="42"/>
      <c r="F81" s="59"/>
      <c r="G81" s="60"/>
      <c r="H81" s="42"/>
      <c r="I81" s="59"/>
      <c r="J81" s="60"/>
      <c r="K81" s="108"/>
    </row>
    <row r="82" spans="1:11" ht="12.75">
      <c r="A82" s="87"/>
      <c r="B82" s="88"/>
      <c r="C82" s="41"/>
      <c r="D82" s="41" t="s">
        <v>99</v>
      </c>
      <c r="E82" s="52"/>
      <c r="F82" s="74">
        <v>551809</v>
      </c>
      <c r="G82" s="75">
        <v>0</v>
      </c>
      <c r="H82" s="76">
        <v>0</v>
      </c>
      <c r="I82" s="46">
        <v>551809</v>
      </c>
      <c r="J82" s="133">
        <v>0</v>
      </c>
      <c r="K82" s="47">
        <f>I82+J82</f>
        <v>551809</v>
      </c>
    </row>
    <row r="83" spans="1:11" ht="12.75">
      <c r="A83" s="57" t="s">
        <v>100</v>
      </c>
      <c r="B83" s="33" t="s">
        <v>101</v>
      </c>
      <c r="C83" s="33"/>
      <c r="D83" s="33"/>
      <c r="E83" s="33"/>
      <c r="F83" s="36">
        <v>340000</v>
      </c>
      <c r="G83" s="34">
        <v>0</v>
      </c>
      <c r="H83" s="35">
        <v>0</v>
      </c>
      <c r="I83" s="36">
        <f>I84+I86</f>
        <v>646319</v>
      </c>
      <c r="J83" s="36">
        <f>J84+J86</f>
        <v>0</v>
      </c>
      <c r="K83" s="37">
        <f>K84+K86</f>
        <v>646319</v>
      </c>
    </row>
    <row r="84" spans="1:11" ht="12.75">
      <c r="A84" s="87"/>
      <c r="B84" s="134" t="s">
        <v>102</v>
      </c>
      <c r="C84" s="41"/>
      <c r="D84" s="41" t="s">
        <v>103</v>
      </c>
      <c r="E84" s="52"/>
      <c r="F84" s="67">
        <v>340000</v>
      </c>
      <c r="G84" s="68">
        <v>0</v>
      </c>
      <c r="H84" s="52">
        <v>0</v>
      </c>
      <c r="I84" s="41">
        <f>I85</f>
        <v>50965</v>
      </c>
      <c r="J84" s="41">
        <f>J85</f>
        <v>0</v>
      </c>
      <c r="K84" s="78">
        <f>I84+J84</f>
        <v>50965</v>
      </c>
    </row>
    <row r="85" spans="1:11" ht="12.75">
      <c r="A85" s="87"/>
      <c r="B85" s="88"/>
      <c r="C85" s="18" t="s">
        <v>104</v>
      </c>
      <c r="D85" s="64" t="s">
        <v>105</v>
      </c>
      <c r="E85" s="73"/>
      <c r="F85" s="82"/>
      <c r="G85" s="83"/>
      <c r="H85" s="73"/>
      <c r="I85" s="64">
        <v>50965</v>
      </c>
      <c r="J85" s="64">
        <v>0</v>
      </c>
      <c r="K85" s="84">
        <f>I85+J85</f>
        <v>50965</v>
      </c>
    </row>
    <row r="86" spans="1:11" ht="12.75">
      <c r="A86" s="87"/>
      <c r="B86" s="88" t="s">
        <v>106</v>
      </c>
      <c r="C86" s="41"/>
      <c r="D86" s="41" t="s">
        <v>107</v>
      </c>
      <c r="E86" s="52"/>
      <c r="F86" s="67"/>
      <c r="G86" s="68"/>
      <c r="H86" s="52"/>
      <c r="I86" s="41">
        <f>I87</f>
        <v>595354</v>
      </c>
      <c r="J86" s="41">
        <f>J87</f>
        <v>0</v>
      </c>
      <c r="K86" s="78">
        <f>K87</f>
        <v>595354</v>
      </c>
    </row>
    <row r="87" spans="1:11" ht="12.75">
      <c r="A87" s="86"/>
      <c r="B87" s="18"/>
      <c r="C87" s="18" t="s">
        <v>108</v>
      </c>
      <c r="D87" s="59" t="s">
        <v>109</v>
      </c>
      <c r="E87" s="42"/>
      <c r="F87" s="59">
        <v>340000</v>
      </c>
      <c r="G87" s="60">
        <v>0</v>
      </c>
      <c r="H87" s="42">
        <v>0</v>
      </c>
      <c r="I87" s="59">
        <f>I88+I89</f>
        <v>595354</v>
      </c>
      <c r="J87" s="59">
        <f>J88+J89</f>
        <v>0</v>
      </c>
      <c r="K87" s="108">
        <f>I87+J87</f>
        <v>595354</v>
      </c>
    </row>
    <row r="88" spans="1:11" ht="12.75">
      <c r="A88" s="86"/>
      <c r="B88" s="18"/>
      <c r="C88" s="64"/>
      <c r="D88" s="48" t="s">
        <v>110</v>
      </c>
      <c r="E88" s="42"/>
      <c r="F88" s="59">
        <v>340000</v>
      </c>
      <c r="G88" s="60">
        <v>0</v>
      </c>
      <c r="H88" s="42">
        <v>0</v>
      </c>
      <c r="I88" s="59">
        <v>405354</v>
      </c>
      <c r="J88" s="60">
        <v>0</v>
      </c>
      <c r="K88" s="108">
        <f>I88+J88</f>
        <v>405354</v>
      </c>
    </row>
    <row r="89" spans="1:11" ht="12.75">
      <c r="A89" s="86"/>
      <c r="B89" s="18"/>
      <c r="C89" s="64"/>
      <c r="D89" s="48" t="s">
        <v>111</v>
      </c>
      <c r="E89" s="42"/>
      <c r="F89" s="59"/>
      <c r="G89" s="60"/>
      <c r="H89" s="42"/>
      <c r="I89" s="59">
        <v>190000</v>
      </c>
      <c r="J89" s="60">
        <v>0</v>
      </c>
      <c r="K89" s="108">
        <f>I89+J89</f>
        <v>190000</v>
      </c>
    </row>
    <row r="90" spans="1:11" ht="12.75">
      <c r="A90" s="57" t="s">
        <v>112</v>
      </c>
      <c r="B90" s="33" t="s">
        <v>113</v>
      </c>
      <c r="C90" s="33"/>
      <c r="D90" s="33"/>
      <c r="E90" s="33"/>
      <c r="F90" s="36">
        <f>F91+F102+F105+F110+F115+F117</f>
        <v>26984192</v>
      </c>
      <c r="G90" s="34">
        <v>0</v>
      </c>
      <c r="H90" s="35">
        <v>0</v>
      </c>
      <c r="I90" s="36">
        <f>SUM(I91+I97+I102+I105+I110+I115+I117)</f>
        <v>28145994</v>
      </c>
      <c r="J90" s="36">
        <f>SUM(J91+J97+J102+J105+J110+J115+J117)</f>
        <v>0</v>
      </c>
      <c r="K90" s="37">
        <f>SUM(K91+K97+K102+K105+K110+K115+K117)</f>
        <v>28145994</v>
      </c>
    </row>
    <row r="91" spans="1:11" ht="12.75">
      <c r="A91" s="38"/>
      <c r="B91" s="39" t="s">
        <v>114</v>
      </c>
      <c r="C91" s="41"/>
      <c r="D91" s="41" t="s">
        <v>115</v>
      </c>
      <c r="E91" s="52"/>
      <c r="F91" s="43">
        <f>F92+F96</f>
        <v>14780113</v>
      </c>
      <c r="G91" s="44">
        <v>0</v>
      </c>
      <c r="H91" s="45">
        <v>0</v>
      </c>
      <c r="I91" s="46">
        <f>I92+I96</f>
        <v>15448305</v>
      </c>
      <c r="J91" s="46">
        <f>J92+J96</f>
        <v>-46757</v>
      </c>
      <c r="K91" s="47">
        <f>K92+K96</f>
        <v>15401548</v>
      </c>
    </row>
    <row r="92" spans="1:11" ht="12.75">
      <c r="A92" s="38"/>
      <c r="B92" s="39"/>
      <c r="C92" s="41"/>
      <c r="D92" s="64" t="s">
        <v>35</v>
      </c>
      <c r="E92" s="73"/>
      <c r="F92" s="74">
        <f>SUM(F93:F95)</f>
        <v>14580113</v>
      </c>
      <c r="G92" s="75">
        <v>0</v>
      </c>
      <c r="H92" s="76">
        <v>0</v>
      </c>
      <c r="I92" s="49">
        <f>I93+I94+I95</f>
        <v>14948305</v>
      </c>
      <c r="J92" s="49">
        <f>J93+J94+J95</f>
        <v>-46757</v>
      </c>
      <c r="K92" s="51">
        <f>K93+K94+K95</f>
        <v>14901548</v>
      </c>
    </row>
    <row r="93" spans="1:11" ht="12.75">
      <c r="A93" s="38"/>
      <c r="B93" s="39"/>
      <c r="C93" s="41"/>
      <c r="D93" s="59" t="s">
        <v>58</v>
      </c>
      <c r="E93" s="42"/>
      <c r="F93" s="90">
        <v>9637650</v>
      </c>
      <c r="G93" s="91">
        <v>0</v>
      </c>
      <c r="H93" s="92">
        <v>0</v>
      </c>
      <c r="I93" s="90">
        <v>9645360</v>
      </c>
      <c r="J93" s="91">
        <v>-27600</v>
      </c>
      <c r="K93" s="51">
        <f>I93+J93</f>
        <v>9617760</v>
      </c>
    </row>
    <row r="94" spans="1:11" ht="12.75">
      <c r="A94" s="38"/>
      <c r="B94" s="39"/>
      <c r="C94" s="41"/>
      <c r="D94" s="59" t="s">
        <v>59</v>
      </c>
      <c r="E94" s="42"/>
      <c r="F94" s="90">
        <v>2043959</v>
      </c>
      <c r="G94" s="91">
        <v>0</v>
      </c>
      <c r="H94" s="92">
        <v>0</v>
      </c>
      <c r="I94" s="90">
        <v>2017827</v>
      </c>
      <c r="J94" s="91">
        <v>-6237</v>
      </c>
      <c r="K94" s="51">
        <f>I94+J94</f>
        <v>2011590</v>
      </c>
    </row>
    <row r="95" spans="1:11" ht="12.75">
      <c r="A95" s="38"/>
      <c r="B95" s="39"/>
      <c r="C95" s="41"/>
      <c r="D95" s="59" t="s">
        <v>60</v>
      </c>
      <c r="E95" s="42"/>
      <c r="F95" s="90">
        <v>2898504</v>
      </c>
      <c r="G95" s="91">
        <v>0</v>
      </c>
      <c r="H95" s="92">
        <v>0</v>
      </c>
      <c r="I95" s="90">
        <v>3285118</v>
      </c>
      <c r="J95" s="91">
        <v>-12920</v>
      </c>
      <c r="K95" s="51">
        <f>I95+J95</f>
        <v>3272198</v>
      </c>
    </row>
    <row r="96" spans="1:11" ht="12.75">
      <c r="A96" s="38"/>
      <c r="B96" s="39"/>
      <c r="C96" s="41"/>
      <c r="D96" s="53" t="s">
        <v>34</v>
      </c>
      <c r="E96" s="42"/>
      <c r="F96" s="90">
        <v>200000</v>
      </c>
      <c r="G96" s="91">
        <v>0</v>
      </c>
      <c r="H96" s="92">
        <v>0</v>
      </c>
      <c r="I96" s="69">
        <v>500000</v>
      </c>
      <c r="J96" s="70">
        <v>0</v>
      </c>
      <c r="K96" s="81">
        <f>I96+J96</f>
        <v>500000</v>
      </c>
    </row>
    <row r="97" spans="1:11" ht="12.75">
      <c r="A97" s="38"/>
      <c r="B97" s="39">
        <v>80103</v>
      </c>
      <c r="C97" s="41"/>
      <c r="D97" s="135" t="s">
        <v>116</v>
      </c>
      <c r="E97" s="136"/>
      <c r="F97" s="137"/>
      <c r="G97" s="115"/>
      <c r="H97" s="138"/>
      <c r="I97" s="113">
        <f>I98</f>
        <v>870467</v>
      </c>
      <c r="J97" s="113">
        <f>J98</f>
        <v>0</v>
      </c>
      <c r="K97" s="114">
        <f>K98</f>
        <v>870467</v>
      </c>
    </row>
    <row r="98" spans="1:11" ht="12.75">
      <c r="A98" s="38"/>
      <c r="B98" s="39"/>
      <c r="C98" s="41"/>
      <c r="D98" s="53" t="s">
        <v>117</v>
      </c>
      <c r="E98" s="136"/>
      <c r="F98" s="137"/>
      <c r="G98" s="115"/>
      <c r="H98" s="138"/>
      <c r="I98" s="90">
        <f>I99+I100+I101</f>
        <v>870467</v>
      </c>
      <c r="J98" s="90">
        <f>J99+J100+J101</f>
        <v>0</v>
      </c>
      <c r="K98" s="94">
        <f>K99+K100+K101</f>
        <v>870467</v>
      </c>
    </row>
    <row r="99" spans="1:11" ht="12.75">
      <c r="A99" s="63"/>
      <c r="B99" s="93"/>
      <c r="C99" s="64"/>
      <c r="D99" s="59" t="s">
        <v>58</v>
      </c>
      <c r="E99" s="42"/>
      <c r="F99" s="90">
        <v>603820</v>
      </c>
      <c r="G99" s="91">
        <v>0</v>
      </c>
      <c r="H99" s="92">
        <v>0</v>
      </c>
      <c r="I99" s="90">
        <v>661152</v>
      </c>
      <c r="J99" s="91">
        <v>0</v>
      </c>
      <c r="K99" s="94">
        <f>I99+J99</f>
        <v>661152</v>
      </c>
    </row>
    <row r="100" spans="1:11" ht="12.75">
      <c r="A100" s="86"/>
      <c r="B100" s="18"/>
      <c r="C100" s="64"/>
      <c r="D100" s="59" t="s">
        <v>59</v>
      </c>
      <c r="E100" s="42"/>
      <c r="F100" s="59">
        <v>128476</v>
      </c>
      <c r="G100" s="60">
        <v>0</v>
      </c>
      <c r="H100" s="42">
        <v>0</v>
      </c>
      <c r="I100" s="59">
        <v>137158</v>
      </c>
      <c r="J100" s="60">
        <v>0</v>
      </c>
      <c r="K100" s="94">
        <f>I100+J100</f>
        <v>137158</v>
      </c>
    </row>
    <row r="101" spans="1:11" ht="12.75">
      <c r="A101" s="86"/>
      <c r="B101" s="18"/>
      <c r="C101" s="64"/>
      <c r="D101" s="59" t="s">
        <v>60</v>
      </c>
      <c r="E101" s="42"/>
      <c r="F101" s="59">
        <v>70650</v>
      </c>
      <c r="G101" s="60">
        <v>0</v>
      </c>
      <c r="H101" s="42">
        <v>0</v>
      </c>
      <c r="I101" s="59">
        <v>72157</v>
      </c>
      <c r="J101" s="60">
        <v>0</v>
      </c>
      <c r="K101" s="94">
        <f>I101+J101</f>
        <v>72157</v>
      </c>
    </row>
    <row r="102" spans="1:11" ht="12.75">
      <c r="A102" s="87"/>
      <c r="B102" s="88" t="s">
        <v>118</v>
      </c>
      <c r="C102" s="41"/>
      <c r="D102" s="41" t="s">
        <v>119</v>
      </c>
      <c r="E102" s="52"/>
      <c r="F102" s="67">
        <v>2774786</v>
      </c>
      <c r="G102" s="68">
        <v>0</v>
      </c>
      <c r="H102" s="52">
        <v>0</v>
      </c>
      <c r="I102" s="41">
        <f>I103</f>
        <v>2133835</v>
      </c>
      <c r="J102" s="41">
        <f>J103</f>
        <v>0</v>
      </c>
      <c r="K102" s="78">
        <f>K103</f>
        <v>2133835</v>
      </c>
    </row>
    <row r="103" spans="1:11" ht="12.75">
      <c r="A103" s="87"/>
      <c r="B103" s="41"/>
      <c r="C103" s="41"/>
      <c r="D103" s="64" t="s">
        <v>35</v>
      </c>
      <c r="E103" s="73"/>
      <c r="F103" s="82">
        <f>SUM(F104:F104)</f>
        <v>1971840</v>
      </c>
      <c r="G103" s="83">
        <v>0</v>
      </c>
      <c r="H103" s="73">
        <v>0</v>
      </c>
      <c r="I103" s="64">
        <f>SUM(I104:I104)</f>
        <v>2133835</v>
      </c>
      <c r="J103" s="64">
        <f>SUM(J104:J104)</f>
        <v>0</v>
      </c>
      <c r="K103" s="84">
        <f>SUM(K104:K104)</f>
        <v>2133835</v>
      </c>
    </row>
    <row r="104" spans="1:11" ht="12.75">
      <c r="A104" s="87"/>
      <c r="B104" s="41"/>
      <c r="C104" s="41"/>
      <c r="D104" s="59" t="s">
        <v>120</v>
      </c>
      <c r="E104" s="73"/>
      <c r="F104" s="90">
        <v>1971840</v>
      </c>
      <c r="G104" s="91">
        <v>0</v>
      </c>
      <c r="H104" s="92">
        <v>0</v>
      </c>
      <c r="I104" s="90">
        <v>2133835</v>
      </c>
      <c r="J104" s="91">
        <v>0</v>
      </c>
      <c r="K104" s="84">
        <f>I104+J104</f>
        <v>2133835</v>
      </c>
    </row>
    <row r="105" spans="1:11" ht="12.75">
      <c r="A105" s="38"/>
      <c r="B105" s="39" t="s">
        <v>121</v>
      </c>
      <c r="C105" s="41"/>
      <c r="D105" s="41" t="s">
        <v>122</v>
      </c>
      <c r="E105" s="52"/>
      <c r="F105" s="43">
        <v>8273001</v>
      </c>
      <c r="G105" s="44">
        <v>0</v>
      </c>
      <c r="H105" s="45">
        <v>0</v>
      </c>
      <c r="I105" s="46">
        <f>I106</f>
        <v>8481447</v>
      </c>
      <c r="J105" s="46">
        <f>J106</f>
        <v>-7047</v>
      </c>
      <c r="K105" s="47">
        <f>K106</f>
        <v>8474400</v>
      </c>
    </row>
    <row r="106" spans="1:11" ht="12.75">
      <c r="A106" s="38"/>
      <c r="B106" s="39"/>
      <c r="C106" s="41"/>
      <c r="D106" s="64" t="s">
        <v>35</v>
      </c>
      <c r="E106" s="73"/>
      <c r="F106" s="74">
        <v>8273001</v>
      </c>
      <c r="G106" s="75">
        <v>0</v>
      </c>
      <c r="H106" s="76">
        <v>0</v>
      </c>
      <c r="I106" s="49">
        <f>I107+I108+I109</f>
        <v>8481447</v>
      </c>
      <c r="J106" s="49">
        <f>J107+J108+J109</f>
        <v>-7047</v>
      </c>
      <c r="K106" s="51">
        <f>K107+K108+K109</f>
        <v>8474400</v>
      </c>
    </row>
    <row r="107" spans="1:11" ht="12.75">
      <c r="A107" s="38"/>
      <c r="B107" s="39"/>
      <c r="C107" s="41"/>
      <c r="D107" s="59" t="s">
        <v>58</v>
      </c>
      <c r="E107" s="42"/>
      <c r="F107" s="59">
        <v>5764642</v>
      </c>
      <c r="G107" s="60">
        <v>0</v>
      </c>
      <c r="H107" s="42">
        <v>0</v>
      </c>
      <c r="I107" s="59">
        <v>5929368</v>
      </c>
      <c r="J107" s="60">
        <v>0</v>
      </c>
      <c r="K107" s="51">
        <f>I107+J107</f>
        <v>5929368</v>
      </c>
    </row>
    <row r="108" spans="1:11" ht="12.75">
      <c r="A108" s="38"/>
      <c r="B108" s="39"/>
      <c r="C108" s="41"/>
      <c r="D108" s="59" t="s">
        <v>59</v>
      </c>
      <c r="E108" s="42"/>
      <c r="F108" s="59">
        <v>1122319</v>
      </c>
      <c r="G108" s="60">
        <v>0</v>
      </c>
      <c r="H108" s="42">
        <v>0</v>
      </c>
      <c r="I108" s="59">
        <v>1150214</v>
      </c>
      <c r="J108" s="60">
        <v>-5589</v>
      </c>
      <c r="K108" s="51">
        <f>I108+J108</f>
        <v>1144625</v>
      </c>
    </row>
    <row r="109" spans="1:11" ht="12.75">
      <c r="A109" s="38"/>
      <c r="B109" s="39"/>
      <c r="C109" s="41"/>
      <c r="D109" s="59" t="s">
        <v>60</v>
      </c>
      <c r="E109" s="42"/>
      <c r="F109" s="59">
        <v>1386040</v>
      </c>
      <c r="G109" s="60">
        <v>0</v>
      </c>
      <c r="H109" s="42">
        <v>0</v>
      </c>
      <c r="I109" s="59">
        <v>1401865</v>
      </c>
      <c r="J109" s="60">
        <v>-1458</v>
      </c>
      <c r="K109" s="51">
        <f>I109+J109</f>
        <v>1400407</v>
      </c>
    </row>
    <row r="110" spans="1:11" ht="12.75">
      <c r="A110" s="38"/>
      <c r="B110" s="39" t="s">
        <v>123</v>
      </c>
      <c r="C110" s="41"/>
      <c r="D110" s="41" t="s">
        <v>124</v>
      </c>
      <c r="E110" s="52"/>
      <c r="F110" s="43">
        <v>905277</v>
      </c>
      <c r="G110" s="44">
        <v>0</v>
      </c>
      <c r="H110" s="45">
        <v>0</v>
      </c>
      <c r="I110" s="46">
        <f>I111</f>
        <v>957100</v>
      </c>
      <c r="J110" s="46">
        <f>J111</f>
        <v>0</v>
      </c>
      <c r="K110" s="47">
        <f>K111</f>
        <v>957100</v>
      </c>
    </row>
    <row r="111" spans="1:11" ht="12.75">
      <c r="A111" s="38"/>
      <c r="B111" s="39"/>
      <c r="C111" s="41"/>
      <c r="D111" s="64" t="s">
        <v>35</v>
      </c>
      <c r="E111" s="73"/>
      <c r="F111" s="74">
        <f>SUM(F112:F114)</f>
        <v>905277</v>
      </c>
      <c r="G111" s="75">
        <v>0</v>
      </c>
      <c r="H111" s="76">
        <v>0</v>
      </c>
      <c r="I111" s="49">
        <f>I112+I113+I114</f>
        <v>957100</v>
      </c>
      <c r="J111" s="49">
        <f>J112+J113+J114</f>
        <v>0</v>
      </c>
      <c r="K111" s="51">
        <f>K112+K113+K114</f>
        <v>957100</v>
      </c>
    </row>
    <row r="112" spans="1:11" ht="12.75">
      <c r="A112" s="38"/>
      <c r="B112" s="39"/>
      <c r="C112" s="41"/>
      <c r="D112" s="59" t="s">
        <v>58</v>
      </c>
      <c r="E112" s="42"/>
      <c r="F112" s="90">
        <v>130500</v>
      </c>
      <c r="G112" s="91">
        <v>0</v>
      </c>
      <c r="H112" s="92">
        <v>0</v>
      </c>
      <c r="I112" s="90">
        <v>110300</v>
      </c>
      <c r="J112" s="91">
        <v>0</v>
      </c>
      <c r="K112" s="51">
        <f>I112+J112</f>
        <v>110300</v>
      </c>
    </row>
    <row r="113" spans="1:11" ht="12.75">
      <c r="A113" s="38"/>
      <c r="B113" s="39"/>
      <c r="C113" s="41"/>
      <c r="D113" s="59" t="s">
        <v>59</v>
      </c>
      <c r="E113" s="42"/>
      <c r="F113" s="90">
        <v>26500</v>
      </c>
      <c r="G113" s="91">
        <v>0</v>
      </c>
      <c r="H113" s="92">
        <v>0</v>
      </c>
      <c r="I113" s="90">
        <v>24200</v>
      </c>
      <c r="J113" s="91">
        <v>0</v>
      </c>
      <c r="K113" s="51">
        <f>I113+J113</f>
        <v>24200</v>
      </c>
    </row>
    <row r="114" spans="1:11" ht="12.75">
      <c r="A114" s="38"/>
      <c r="B114" s="39"/>
      <c r="C114" s="41"/>
      <c r="D114" s="59" t="s">
        <v>60</v>
      </c>
      <c r="E114" s="42"/>
      <c r="F114" s="90">
        <v>748277</v>
      </c>
      <c r="G114" s="91">
        <v>0</v>
      </c>
      <c r="H114" s="92">
        <v>0</v>
      </c>
      <c r="I114" s="90">
        <v>822600</v>
      </c>
      <c r="J114" s="91">
        <v>0</v>
      </c>
      <c r="K114" s="51">
        <f>I114+J114</f>
        <v>822600</v>
      </c>
    </row>
    <row r="115" spans="1:11" ht="12.75">
      <c r="A115" s="38"/>
      <c r="B115" s="39" t="s">
        <v>125</v>
      </c>
      <c r="C115" s="41"/>
      <c r="D115" s="41" t="s">
        <v>126</v>
      </c>
      <c r="E115" s="42"/>
      <c r="F115" s="43">
        <v>133430</v>
      </c>
      <c r="G115" s="44">
        <v>0</v>
      </c>
      <c r="H115" s="45">
        <v>0</v>
      </c>
      <c r="I115" s="46">
        <f>I116</f>
        <v>135440</v>
      </c>
      <c r="J115" s="46">
        <f>J116</f>
        <v>0</v>
      </c>
      <c r="K115" s="47">
        <f>K116</f>
        <v>135440</v>
      </c>
    </row>
    <row r="116" spans="1:11" ht="12.75">
      <c r="A116" s="38"/>
      <c r="B116" s="39"/>
      <c r="C116" s="41"/>
      <c r="D116" s="53" t="s">
        <v>23</v>
      </c>
      <c r="E116" s="42"/>
      <c r="F116" s="43"/>
      <c r="G116" s="44"/>
      <c r="H116" s="45"/>
      <c r="I116" s="49">
        <v>135440</v>
      </c>
      <c r="J116" s="50">
        <v>0</v>
      </c>
      <c r="K116" s="51">
        <f>I116+J116</f>
        <v>135440</v>
      </c>
    </row>
    <row r="117" spans="1:11" ht="12.75">
      <c r="A117" s="38"/>
      <c r="B117" s="39" t="s">
        <v>127</v>
      </c>
      <c r="C117" s="41"/>
      <c r="D117" s="41" t="s">
        <v>27</v>
      </c>
      <c r="E117" s="42"/>
      <c r="F117" s="43">
        <v>117585</v>
      </c>
      <c r="G117" s="44">
        <v>0</v>
      </c>
      <c r="H117" s="45">
        <v>0</v>
      </c>
      <c r="I117" s="46">
        <f>I118</f>
        <v>119400</v>
      </c>
      <c r="J117" s="46">
        <f>J118</f>
        <v>53804</v>
      </c>
      <c r="K117" s="47">
        <f>K118</f>
        <v>173204</v>
      </c>
    </row>
    <row r="118" spans="1:11" ht="12.75">
      <c r="A118" s="38"/>
      <c r="B118" s="39"/>
      <c r="C118" s="41"/>
      <c r="D118" s="53" t="s">
        <v>47</v>
      </c>
      <c r="E118" s="42"/>
      <c r="F118" s="43"/>
      <c r="G118" s="44"/>
      <c r="H118" s="45"/>
      <c r="I118" s="49">
        <v>119400</v>
      </c>
      <c r="J118" s="50">
        <v>53804</v>
      </c>
      <c r="K118" s="51">
        <f>I118+J118</f>
        <v>173204</v>
      </c>
    </row>
    <row r="119" spans="1:11" ht="12.75">
      <c r="A119" s="57" t="s">
        <v>128</v>
      </c>
      <c r="B119" s="33" t="s">
        <v>129</v>
      </c>
      <c r="C119" s="33"/>
      <c r="D119" s="33"/>
      <c r="E119" s="33"/>
      <c r="F119" s="36" t="e">
        <f>F120+F128</f>
        <v>#REF!</v>
      </c>
      <c r="G119" s="34">
        <v>0</v>
      </c>
      <c r="H119" s="35">
        <v>0</v>
      </c>
      <c r="I119" s="36">
        <f>SUM(I120+I128)</f>
        <v>520000</v>
      </c>
      <c r="J119" s="36">
        <f>SUM(J120+J128)</f>
        <v>0</v>
      </c>
      <c r="K119" s="37">
        <f>SUM(K120+K128)</f>
        <v>520000</v>
      </c>
    </row>
    <row r="120" spans="1:11" ht="12.75">
      <c r="A120" s="38"/>
      <c r="B120" s="39" t="s">
        <v>130</v>
      </c>
      <c r="C120" s="41"/>
      <c r="D120" s="41" t="s">
        <v>131</v>
      </c>
      <c r="E120" s="89"/>
      <c r="F120" s="41" t="e">
        <f>#REF!+#REF!+F125+F126</f>
        <v>#REF!</v>
      </c>
      <c r="G120" s="40">
        <v>0</v>
      </c>
      <c r="H120" s="89">
        <v>0</v>
      </c>
      <c r="I120" s="41">
        <f>SUM(I121+I127)</f>
        <v>500000</v>
      </c>
      <c r="J120" s="41">
        <f>SUM(J121+J127)</f>
        <v>0</v>
      </c>
      <c r="K120" s="78">
        <f>SUM(K121+K127)</f>
        <v>500000</v>
      </c>
    </row>
    <row r="121" spans="1:11" ht="12.75">
      <c r="A121" s="38"/>
      <c r="B121" s="39"/>
      <c r="C121" s="41"/>
      <c r="D121" s="53" t="s">
        <v>132</v>
      </c>
      <c r="E121" s="19"/>
      <c r="F121" s="64"/>
      <c r="G121" s="72"/>
      <c r="H121" s="19"/>
      <c r="I121" s="64">
        <f>I123+I125+I126+I124</f>
        <v>210300</v>
      </c>
      <c r="J121" s="64">
        <f>J123+J125+J126+J124</f>
        <v>0</v>
      </c>
      <c r="K121" s="84">
        <f>K123+K125+K126+K124</f>
        <v>210300</v>
      </c>
    </row>
    <row r="122" spans="1:11" ht="12.75">
      <c r="A122" s="63"/>
      <c r="B122" s="93"/>
      <c r="C122" s="64"/>
      <c r="D122" s="48" t="s">
        <v>133</v>
      </c>
      <c r="E122" s="42"/>
      <c r="F122" s="59"/>
      <c r="G122" s="60"/>
      <c r="H122" s="42"/>
      <c r="I122" s="59"/>
      <c r="J122" s="60"/>
      <c r="K122" s="108"/>
    </row>
    <row r="123" spans="1:11" ht="12.75">
      <c r="A123" s="63"/>
      <c r="B123" s="93"/>
      <c r="C123" s="64"/>
      <c r="D123" s="59" t="s">
        <v>134</v>
      </c>
      <c r="E123" s="42"/>
      <c r="F123" s="59"/>
      <c r="G123" s="60"/>
      <c r="H123" s="42"/>
      <c r="I123" s="59">
        <v>15000</v>
      </c>
      <c r="J123" s="60">
        <v>0</v>
      </c>
      <c r="K123" s="108">
        <f>I123+J123</f>
        <v>15000</v>
      </c>
    </row>
    <row r="124" spans="1:11" ht="12.75">
      <c r="A124" s="63"/>
      <c r="B124" s="93"/>
      <c r="C124" s="64"/>
      <c r="D124" s="48" t="s">
        <v>135</v>
      </c>
      <c r="E124" s="42"/>
      <c r="F124" s="59"/>
      <c r="G124" s="60"/>
      <c r="H124" s="42"/>
      <c r="I124" s="59">
        <v>52300</v>
      </c>
      <c r="J124" s="60">
        <v>0</v>
      </c>
      <c r="K124" s="108">
        <f>I124+J124</f>
        <v>52300</v>
      </c>
    </row>
    <row r="125" spans="1:11" ht="12.75">
      <c r="A125" s="63"/>
      <c r="B125" s="93"/>
      <c r="C125" s="64"/>
      <c r="D125" s="59" t="s">
        <v>136</v>
      </c>
      <c r="E125" s="42"/>
      <c r="F125" s="90">
        <v>16000</v>
      </c>
      <c r="G125" s="91">
        <v>0</v>
      </c>
      <c r="H125" s="92">
        <v>0</v>
      </c>
      <c r="I125" s="90">
        <v>14000</v>
      </c>
      <c r="J125" s="91">
        <v>0</v>
      </c>
      <c r="K125" s="108">
        <f>I125+J125</f>
        <v>14000</v>
      </c>
    </row>
    <row r="126" spans="1:11" ht="12.75">
      <c r="A126" s="63"/>
      <c r="B126" s="93"/>
      <c r="C126" s="64"/>
      <c r="D126" s="59" t="s">
        <v>137</v>
      </c>
      <c r="E126" s="42"/>
      <c r="F126" s="90">
        <v>416300</v>
      </c>
      <c r="G126" s="91">
        <v>0</v>
      </c>
      <c r="H126" s="92">
        <v>0</v>
      </c>
      <c r="I126" s="90">
        <v>129000</v>
      </c>
      <c r="J126" s="91">
        <v>0</v>
      </c>
      <c r="K126" s="108">
        <f>I126+J126</f>
        <v>129000</v>
      </c>
    </row>
    <row r="127" spans="1:11" ht="12.75">
      <c r="A127" s="63"/>
      <c r="B127" s="93"/>
      <c r="C127" s="64"/>
      <c r="D127" s="48" t="s">
        <v>138</v>
      </c>
      <c r="E127" s="42"/>
      <c r="F127" s="90"/>
      <c r="G127" s="91"/>
      <c r="H127" s="92"/>
      <c r="I127" s="69">
        <v>289700</v>
      </c>
      <c r="J127" s="70">
        <v>0</v>
      </c>
      <c r="K127" s="139">
        <f>I127+J127</f>
        <v>289700</v>
      </c>
    </row>
    <row r="128" spans="1:11" ht="12.75">
      <c r="A128" s="38"/>
      <c r="B128" s="39" t="s">
        <v>139</v>
      </c>
      <c r="C128" s="41"/>
      <c r="D128" s="41" t="s">
        <v>27</v>
      </c>
      <c r="E128" s="42"/>
      <c r="F128" s="46">
        <v>20000</v>
      </c>
      <c r="G128" s="133">
        <v>0</v>
      </c>
      <c r="H128" s="140">
        <v>0</v>
      </c>
      <c r="I128" s="46">
        <f>I129</f>
        <v>20000</v>
      </c>
      <c r="J128" s="46">
        <f>J129</f>
        <v>0</v>
      </c>
      <c r="K128" s="47">
        <f>K129</f>
        <v>20000</v>
      </c>
    </row>
    <row r="129" spans="1:11" ht="12.75">
      <c r="A129" s="63"/>
      <c r="B129" s="64"/>
      <c r="C129" s="64"/>
      <c r="D129" s="48" t="s">
        <v>77</v>
      </c>
      <c r="E129" s="42"/>
      <c r="F129" s="59"/>
      <c r="G129" s="60"/>
      <c r="H129" s="42"/>
      <c r="I129" s="59">
        <v>20000</v>
      </c>
      <c r="J129" s="60">
        <v>0</v>
      </c>
      <c r="K129" s="108">
        <f>I129+J129</f>
        <v>20000</v>
      </c>
    </row>
    <row r="130" spans="1:11" ht="12.75">
      <c r="A130" s="57" t="s">
        <v>140</v>
      </c>
      <c r="B130" s="33" t="s">
        <v>141</v>
      </c>
      <c r="C130" s="33"/>
      <c r="D130" s="33"/>
      <c r="E130" s="33"/>
      <c r="F130" s="36" t="e">
        <f>#REF!+F140+F143+F147+F149+#REF!+F164</f>
        <v>#REF!</v>
      </c>
      <c r="G130" s="34">
        <v>237410</v>
      </c>
      <c r="H130" s="35">
        <v>147200</v>
      </c>
      <c r="I130" s="36">
        <f>I131+I140+I143+I147+I149+I158+I164+I134</f>
        <v>15634667</v>
      </c>
      <c r="J130" s="36">
        <f>J131+J140+J143+J147+J149+J158+J164+J134</f>
        <v>-678800</v>
      </c>
      <c r="K130" s="37">
        <f>K131+K140+K143+K147+K149+K158+K164+K134</f>
        <v>14955867</v>
      </c>
    </row>
    <row r="131" spans="1:11" ht="12.75">
      <c r="A131" s="38"/>
      <c r="B131" s="39">
        <v>85202</v>
      </c>
      <c r="C131" s="88"/>
      <c r="D131" s="109" t="s">
        <v>142</v>
      </c>
      <c r="E131" s="110"/>
      <c r="F131" s="41"/>
      <c r="G131" s="40"/>
      <c r="H131" s="89"/>
      <c r="I131" s="41">
        <f>I132</f>
        <v>150000</v>
      </c>
      <c r="J131" s="41">
        <f>J132</f>
        <v>0</v>
      </c>
      <c r="K131" s="78">
        <f>K132</f>
        <v>150000</v>
      </c>
    </row>
    <row r="132" spans="1:11" ht="12.75">
      <c r="A132" s="38"/>
      <c r="B132" s="39"/>
      <c r="C132" s="88"/>
      <c r="D132" s="111" t="s">
        <v>23</v>
      </c>
      <c r="E132" s="110"/>
      <c r="F132" s="41"/>
      <c r="G132" s="40"/>
      <c r="H132" s="89"/>
      <c r="I132" s="64">
        <v>150000</v>
      </c>
      <c r="J132" s="72">
        <v>0</v>
      </c>
      <c r="K132" s="84">
        <f>I132+J132</f>
        <v>150000</v>
      </c>
    </row>
    <row r="133" spans="1:11" ht="12.75">
      <c r="A133" s="38"/>
      <c r="B133" s="39" t="s">
        <v>143</v>
      </c>
      <c r="C133" s="41"/>
      <c r="D133" s="41" t="s">
        <v>144</v>
      </c>
      <c r="E133" s="42"/>
      <c r="F133" s="59"/>
      <c r="G133" s="60"/>
      <c r="H133" s="42"/>
      <c r="I133" s="59"/>
      <c r="J133" s="60"/>
      <c r="K133" s="108"/>
    </row>
    <row r="134" spans="1:11" ht="12.75">
      <c r="A134" s="38"/>
      <c r="B134" s="39"/>
      <c r="C134" s="41"/>
      <c r="D134" s="41" t="s">
        <v>145</v>
      </c>
      <c r="E134" s="42"/>
      <c r="F134" s="59"/>
      <c r="G134" s="60"/>
      <c r="H134" s="42"/>
      <c r="I134" s="61">
        <f>I135+I136+I137+I138</f>
        <v>8618000</v>
      </c>
      <c r="J134" s="61">
        <f>J135+J136+J137+J138</f>
        <v>-681900</v>
      </c>
      <c r="K134" s="62">
        <f>K135+K136+K137+K138</f>
        <v>7936100</v>
      </c>
    </row>
    <row r="135" spans="1:11" ht="12.75">
      <c r="A135" s="38"/>
      <c r="B135" s="39"/>
      <c r="C135" s="41"/>
      <c r="D135" s="59" t="s">
        <v>146</v>
      </c>
      <c r="E135" s="42"/>
      <c r="F135" s="59">
        <v>6508700</v>
      </c>
      <c r="G135" s="60">
        <v>0</v>
      </c>
      <c r="H135" s="42">
        <v>142000</v>
      </c>
      <c r="I135" s="59">
        <v>8359460</v>
      </c>
      <c r="J135" s="60">
        <v>-681443</v>
      </c>
      <c r="K135" s="108">
        <f>I135+J135</f>
        <v>7678017</v>
      </c>
    </row>
    <row r="136" spans="1:11" ht="12.75">
      <c r="A136" s="38"/>
      <c r="B136" s="39"/>
      <c r="C136" s="41"/>
      <c r="D136" s="59" t="s">
        <v>52</v>
      </c>
      <c r="E136" s="42"/>
      <c r="F136" s="90">
        <v>79347</v>
      </c>
      <c r="G136" s="91">
        <v>0</v>
      </c>
      <c r="H136" s="92">
        <v>0</v>
      </c>
      <c r="I136" s="90">
        <v>102367</v>
      </c>
      <c r="J136" s="91">
        <v>0</v>
      </c>
      <c r="K136" s="108">
        <f>I136+J136</f>
        <v>102367</v>
      </c>
    </row>
    <row r="137" spans="1:11" ht="12.75">
      <c r="A137" s="38"/>
      <c r="B137" s="39"/>
      <c r="C137" s="41"/>
      <c r="D137" s="59" t="s">
        <v>53</v>
      </c>
      <c r="E137" s="42"/>
      <c r="F137" s="90">
        <v>16267</v>
      </c>
      <c r="G137" s="91">
        <v>142000</v>
      </c>
      <c r="H137" s="92">
        <v>0</v>
      </c>
      <c r="I137" s="90">
        <v>17800</v>
      </c>
      <c r="J137" s="91">
        <v>20000</v>
      </c>
      <c r="K137" s="108">
        <f>I137+J137</f>
        <v>37800</v>
      </c>
    </row>
    <row r="138" spans="1:11" ht="12.75">
      <c r="A138" s="38"/>
      <c r="B138" s="39"/>
      <c r="C138" s="41"/>
      <c r="D138" s="59" t="s">
        <v>47</v>
      </c>
      <c r="E138" s="42"/>
      <c r="F138" s="90">
        <v>105686</v>
      </c>
      <c r="G138" s="91">
        <v>0</v>
      </c>
      <c r="H138" s="92">
        <v>0</v>
      </c>
      <c r="I138" s="90">
        <v>138373</v>
      </c>
      <c r="J138" s="91">
        <v>-20457</v>
      </c>
      <c r="K138" s="108">
        <f>I138+J138</f>
        <v>117916</v>
      </c>
    </row>
    <row r="139" spans="1:11" ht="12.75">
      <c r="A139" s="38"/>
      <c r="B139" s="39" t="s">
        <v>147</v>
      </c>
      <c r="C139" s="41"/>
      <c r="D139" s="41" t="s">
        <v>148</v>
      </c>
      <c r="E139" s="42"/>
      <c r="F139" s="59"/>
      <c r="G139" s="60"/>
      <c r="H139" s="42"/>
      <c r="I139" s="59"/>
      <c r="J139" s="60"/>
      <c r="K139" s="108"/>
    </row>
    <row r="140" spans="1:11" ht="12.75">
      <c r="A140" s="38"/>
      <c r="B140" s="39"/>
      <c r="C140" s="41"/>
      <c r="D140" s="41" t="s">
        <v>149</v>
      </c>
      <c r="E140" s="42"/>
      <c r="F140" s="41">
        <v>95700</v>
      </c>
      <c r="G140" s="40">
        <v>0</v>
      </c>
      <c r="H140" s="89">
        <v>0</v>
      </c>
      <c r="I140" s="41">
        <v>85000</v>
      </c>
      <c r="J140" s="40">
        <v>0</v>
      </c>
      <c r="K140" s="78">
        <f>I140+J140</f>
        <v>85000</v>
      </c>
    </row>
    <row r="141" spans="1:11" ht="12.75">
      <c r="A141" s="38"/>
      <c r="B141" s="39"/>
      <c r="C141" s="41"/>
      <c r="D141" s="41"/>
      <c r="E141" s="42"/>
      <c r="F141" s="41"/>
      <c r="G141" s="40"/>
      <c r="H141" s="89"/>
      <c r="I141" s="41"/>
      <c r="J141" s="40"/>
      <c r="K141" s="78"/>
    </row>
    <row r="142" spans="1:11" ht="12.75">
      <c r="A142" s="38"/>
      <c r="B142" s="39" t="s">
        <v>150</v>
      </c>
      <c r="C142" s="41"/>
      <c r="D142" s="41" t="s">
        <v>151</v>
      </c>
      <c r="E142" s="42"/>
      <c r="F142" s="59"/>
      <c r="G142" s="60"/>
      <c r="H142" s="42"/>
      <c r="I142" s="64"/>
      <c r="J142" s="72"/>
      <c r="K142" s="84"/>
    </row>
    <row r="143" spans="1:11" ht="12.75">
      <c r="A143" s="38"/>
      <c r="B143" s="39"/>
      <c r="C143" s="41"/>
      <c r="D143" s="41" t="s">
        <v>152</v>
      </c>
      <c r="E143" s="89"/>
      <c r="F143" s="41">
        <f>SUM(F144:F146)</f>
        <v>1614700</v>
      </c>
      <c r="G143" s="40">
        <v>0</v>
      </c>
      <c r="H143" s="89">
        <v>0</v>
      </c>
      <c r="I143" s="41">
        <f>SUM(I144:I146)</f>
        <v>1473800</v>
      </c>
      <c r="J143" s="41">
        <f>SUM(J144:J146)</f>
        <v>3100</v>
      </c>
      <c r="K143" s="78">
        <f>SUM(K144:K146)</f>
        <v>1476900</v>
      </c>
    </row>
    <row r="144" spans="1:11" ht="12.75">
      <c r="A144" s="86"/>
      <c r="B144" s="18"/>
      <c r="C144" s="64"/>
      <c r="D144" s="59" t="s">
        <v>153</v>
      </c>
      <c r="E144" s="42"/>
      <c r="F144" s="59">
        <v>1005000</v>
      </c>
      <c r="G144" s="60">
        <v>0</v>
      </c>
      <c r="H144" s="42">
        <v>0</v>
      </c>
      <c r="I144" s="64">
        <v>860000</v>
      </c>
      <c r="J144" s="72">
        <v>0</v>
      </c>
      <c r="K144" s="84">
        <f>I144+J144</f>
        <v>860000</v>
      </c>
    </row>
    <row r="145" spans="1:11" ht="12.75">
      <c r="A145" s="86"/>
      <c r="B145" s="18"/>
      <c r="C145" s="64"/>
      <c r="D145" s="59" t="s">
        <v>154</v>
      </c>
      <c r="E145" s="42"/>
      <c r="F145" s="59">
        <v>125800</v>
      </c>
      <c r="G145" s="60">
        <v>0</v>
      </c>
      <c r="H145" s="42">
        <v>0</v>
      </c>
      <c r="I145" s="64">
        <v>191900</v>
      </c>
      <c r="J145" s="72">
        <v>3100</v>
      </c>
      <c r="K145" s="84">
        <f>I145+J145</f>
        <v>195000</v>
      </c>
    </row>
    <row r="146" spans="1:11" ht="12.75">
      <c r="A146" s="86"/>
      <c r="B146" s="18"/>
      <c r="C146" s="64"/>
      <c r="D146" s="59" t="s">
        <v>155</v>
      </c>
      <c r="E146" s="42"/>
      <c r="F146" s="59">
        <v>483900</v>
      </c>
      <c r="G146" s="60">
        <v>0</v>
      </c>
      <c r="H146" s="42">
        <v>0</v>
      </c>
      <c r="I146" s="64">
        <v>421900</v>
      </c>
      <c r="J146" s="72">
        <v>0</v>
      </c>
      <c r="K146" s="84">
        <f>I146+J146</f>
        <v>421900</v>
      </c>
    </row>
    <row r="147" spans="1:11" ht="12.75">
      <c r="A147" s="38"/>
      <c r="B147" s="39" t="s">
        <v>156</v>
      </c>
      <c r="C147" s="41"/>
      <c r="D147" s="41" t="s">
        <v>157</v>
      </c>
      <c r="E147" s="89"/>
      <c r="F147" s="41">
        <v>2100000</v>
      </c>
      <c r="G147" s="40">
        <v>0</v>
      </c>
      <c r="H147" s="89">
        <v>0</v>
      </c>
      <c r="I147" s="41">
        <f>I148</f>
        <v>2100000</v>
      </c>
      <c r="J147" s="41">
        <f>J148</f>
        <v>0</v>
      </c>
      <c r="K147" s="78">
        <f>K148</f>
        <v>2100000</v>
      </c>
    </row>
    <row r="148" spans="1:11" ht="12.75">
      <c r="A148" s="38"/>
      <c r="B148" s="39"/>
      <c r="C148" s="41"/>
      <c r="D148" s="53" t="s">
        <v>47</v>
      </c>
      <c r="E148" s="89"/>
      <c r="F148" s="41"/>
      <c r="G148" s="40"/>
      <c r="H148" s="89"/>
      <c r="I148" s="64">
        <v>2100000</v>
      </c>
      <c r="J148" s="72">
        <v>0</v>
      </c>
      <c r="K148" s="84">
        <f>I148+J148</f>
        <v>2100000</v>
      </c>
    </row>
    <row r="149" spans="1:11" ht="12.75">
      <c r="A149" s="38"/>
      <c r="B149" s="39" t="s">
        <v>158</v>
      </c>
      <c r="C149" s="41"/>
      <c r="D149" s="41" t="s">
        <v>159</v>
      </c>
      <c r="E149" s="89"/>
      <c r="F149" s="41">
        <f>SUM(F150:F152)</f>
        <v>1826068</v>
      </c>
      <c r="G149" s="40">
        <v>0</v>
      </c>
      <c r="H149" s="89">
        <v>0</v>
      </c>
      <c r="I149" s="41">
        <f>I150+I151+I152</f>
        <v>1854701</v>
      </c>
      <c r="J149" s="41">
        <f>J150+J151+J152</f>
        <v>0</v>
      </c>
      <c r="K149" s="78">
        <f>K150+K151+K152</f>
        <v>1854701</v>
      </c>
    </row>
    <row r="150" spans="1:11" ht="12.75">
      <c r="A150" s="87"/>
      <c r="B150" s="18"/>
      <c r="C150" s="64"/>
      <c r="D150" s="59" t="s">
        <v>52</v>
      </c>
      <c r="E150" s="42"/>
      <c r="F150" s="90">
        <v>1263743</v>
      </c>
      <c r="G150" s="91">
        <v>0</v>
      </c>
      <c r="H150" s="92">
        <v>0</v>
      </c>
      <c r="I150" s="90">
        <v>1280651</v>
      </c>
      <c r="J150" s="91">
        <v>0</v>
      </c>
      <c r="K150" s="94">
        <f>I150+J150</f>
        <v>1280651</v>
      </c>
    </row>
    <row r="151" spans="1:11" ht="12.75">
      <c r="A151" s="86"/>
      <c r="B151" s="18"/>
      <c r="C151" s="64"/>
      <c r="D151" s="59" t="s">
        <v>53</v>
      </c>
      <c r="E151" s="141"/>
      <c r="F151" s="90">
        <v>268100</v>
      </c>
      <c r="G151" s="91">
        <v>0</v>
      </c>
      <c r="H151" s="92">
        <v>0</v>
      </c>
      <c r="I151" s="90">
        <v>273100</v>
      </c>
      <c r="J151" s="91">
        <v>0</v>
      </c>
      <c r="K151" s="94">
        <f>I151+J151</f>
        <v>273100</v>
      </c>
    </row>
    <row r="152" spans="1:11" ht="12.75">
      <c r="A152" s="86"/>
      <c r="B152" s="64"/>
      <c r="C152" s="64"/>
      <c r="D152" s="59" t="s">
        <v>47</v>
      </c>
      <c r="E152" s="141"/>
      <c r="F152" s="90">
        <v>294225</v>
      </c>
      <c r="G152" s="91">
        <v>0</v>
      </c>
      <c r="H152" s="92">
        <v>0</v>
      </c>
      <c r="I152" s="90">
        <v>300950</v>
      </c>
      <c r="J152" s="91">
        <v>0</v>
      </c>
      <c r="K152" s="94">
        <f>I152+J152</f>
        <v>300950</v>
      </c>
    </row>
    <row r="153" spans="1:11" ht="12.75">
      <c r="A153" s="86"/>
      <c r="B153" s="64"/>
      <c r="C153" s="64"/>
      <c r="D153" s="59"/>
      <c r="E153" s="19"/>
      <c r="F153" s="90"/>
      <c r="G153" s="91"/>
      <c r="H153" s="92"/>
      <c r="I153" s="90"/>
      <c r="J153" s="91"/>
      <c r="K153" s="94"/>
    </row>
    <row r="154" spans="1:11" ht="23.25">
      <c r="A154" s="86"/>
      <c r="B154" s="64"/>
      <c r="C154" s="64"/>
      <c r="D154" s="142" t="s">
        <v>160</v>
      </c>
      <c r="E154" s="19"/>
      <c r="F154" s="90"/>
      <c r="G154" s="91"/>
      <c r="H154" s="92"/>
      <c r="I154" s="143">
        <f>I155+I156</f>
        <v>384500</v>
      </c>
      <c r="J154" s="143">
        <f>J155+J156</f>
        <v>0</v>
      </c>
      <c r="K154" s="144">
        <f>K155+K156</f>
        <v>384500</v>
      </c>
    </row>
    <row r="155" spans="1:11" ht="12.75">
      <c r="A155" s="86"/>
      <c r="B155" s="64"/>
      <c r="C155" s="64"/>
      <c r="D155" s="48" t="s">
        <v>161</v>
      </c>
      <c r="E155" s="19"/>
      <c r="F155" s="90"/>
      <c r="G155" s="91"/>
      <c r="H155" s="92"/>
      <c r="I155" s="90">
        <v>310500</v>
      </c>
      <c r="J155" s="91">
        <v>0</v>
      </c>
      <c r="K155" s="94">
        <f>I155+J155</f>
        <v>310500</v>
      </c>
    </row>
    <row r="156" spans="1:11" ht="12.75">
      <c r="A156" s="86"/>
      <c r="B156" s="64"/>
      <c r="C156" s="64"/>
      <c r="D156" s="48" t="s">
        <v>53</v>
      </c>
      <c r="E156" s="19"/>
      <c r="F156" s="90"/>
      <c r="G156" s="91"/>
      <c r="H156" s="92"/>
      <c r="I156" s="90">
        <v>74000</v>
      </c>
      <c r="J156" s="91">
        <v>0</v>
      </c>
      <c r="K156" s="94">
        <f>I156+J156</f>
        <v>74000</v>
      </c>
    </row>
    <row r="157" spans="1:11" ht="12.75">
      <c r="A157" s="86"/>
      <c r="B157" s="64"/>
      <c r="C157" s="64"/>
      <c r="D157" s="59"/>
      <c r="E157" s="19"/>
      <c r="F157" s="90"/>
      <c r="G157" s="91"/>
      <c r="H157" s="92"/>
      <c r="I157" s="90"/>
      <c r="J157" s="91"/>
      <c r="K157" s="94"/>
    </row>
    <row r="158" spans="1:11" ht="12.75">
      <c r="A158" s="86"/>
      <c r="B158" s="39" t="s">
        <v>162</v>
      </c>
      <c r="C158" s="41"/>
      <c r="D158" s="41" t="s">
        <v>163</v>
      </c>
      <c r="E158" s="42"/>
      <c r="F158" s="90"/>
      <c r="G158" s="91"/>
      <c r="H158" s="92"/>
      <c r="I158" s="113">
        <f>I159+I160</f>
        <v>220400</v>
      </c>
      <c r="J158" s="113">
        <f>J159+J160</f>
        <v>0</v>
      </c>
      <c r="K158" s="114">
        <f>K159+K160</f>
        <v>220400</v>
      </c>
    </row>
    <row r="159" spans="1:11" ht="12.75">
      <c r="A159" s="86"/>
      <c r="B159" s="39"/>
      <c r="C159" s="41"/>
      <c r="D159" s="64" t="s">
        <v>164</v>
      </c>
      <c r="E159" s="89"/>
      <c r="F159" s="41"/>
      <c r="G159" s="40"/>
      <c r="H159" s="89"/>
      <c r="I159" s="64">
        <v>5200</v>
      </c>
      <c r="J159" s="72">
        <v>3500</v>
      </c>
      <c r="K159" s="84">
        <f>I159+J159</f>
        <v>8700</v>
      </c>
    </row>
    <row r="160" spans="1:11" ht="12.75">
      <c r="A160" s="86"/>
      <c r="B160" s="18"/>
      <c r="C160" s="64"/>
      <c r="D160" s="59" t="s">
        <v>47</v>
      </c>
      <c r="E160" s="42"/>
      <c r="F160" s="59">
        <v>53000</v>
      </c>
      <c r="G160" s="60">
        <v>0</v>
      </c>
      <c r="H160" s="42">
        <v>0</v>
      </c>
      <c r="I160" s="59">
        <v>215200</v>
      </c>
      <c r="J160" s="60">
        <v>-3500</v>
      </c>
      <c r="K160" s="84">
        <f>I160+J160</f>
        <v>211700</v>
      </c>
    </row>
    <row r="161" spans="1:11" ht="12.75">
      <c r="A161" s="145"/>
      <c r="B161" s="146"/>
      <c r="C161" s="27"/>
      <c r="D161" s="147" t="s">
        <v>165</v>
      </c>
      <c r="E161" s="148"/>
      <c r="F161" s="149">
        <v>133900</v>
      </c>
      <c r="G161" s="150">
        <v>0</v>
      </c>
      <c r="H161" s="148">
        <v>0</v>
      </c>
      <c r="I161" s="151">
        <f>I162+I163</f>
        <v>145700</v>
      </c>
      <c r="J161" s="151">
        <f>J162+J163</f>
        <v>0</v>
      </c>
      <c r="K161" s="152">
        <f>K162+K163</f>
        <v>145700</v>
      </c>
    </row>
    <row r="162" spans="1:11" ht="12.75">
      <c r="A162" s="145"/>
      <c r="B162" s="146"/>
      <c r="C162" s="27"/>
      <c r="D162" s="153" t="s">
        <v>164</v>
      </c>
      <c r="E162" s="148"/>
      <c r="F162" s="149"/>
      <c r="G162" s="150"/>
      <c r="H162" s="148"/>
      <c r="I162" s="149">
        <v>4900</v>
      </c>
      <c r="J162" s="150">
        <v>-1400</v>
      </c>
      <c r="K162" s="154">
        <f>I162+J162</f>
        <v>3500</v>
      </c>
    </row>
    <row r="163" spans="1:11" ht="12.75">
      <c r="A163" s="145"/>
      <c r="B163" s="146"/>
      <c r="C163" s="27"/>
      <c r="D163" s="153" t="s">
        <v>23</v>
      </c>
      <c r="E163" s="148"/>
      <c r="F163" s="149"/>
      <c r="G163" s="150"/>
      <c r="H163" s="148"/>
      <c r="I163" s="149">
        <v>140800</v>
      </c>
      <c r="J163" s="150">
        <v>1400</v>
      </c>
      <c r="K163" s="154">
        <f>I163+J163</f>
        <v>142200</v>
      </c>
    </row>
    <row r="164" spans="1:11" ht="12.75">
      <c r="A164" s="38"/>
      <c r="B164" s="39" t="s">
        <v>166</v>
      </c>
      <c r="C164" s="41"/>
      <c r="D164" s="41" t="s">
        <v>167</v>
      </c>
      <c r="E164" s="89"/>
      <c r="F164" s="41">
        <f>F165+F173</f>
        <v>309856</v>
      </c>
      <c r="G164" s="40">
        <v>0</v>
      </c>
      <c r="H164" s="89">
        <v>0</v>
      </c>
      <c r="I164" s="41">
        <f>I165</f>
        <v>1132766</v>
      </c>
      <c r="J164" s="41">
        <f>J165</f>
        <v>0</v>
      </c>
      <c r="K164" s="78">
        <f>K165</f>
        <v>1132766</v>
      </c>
    </row>
    <row r="165" spans="1:11" ht="12.75">
      <c r="A165" s="38"/>
      <c r="B165" s="88"/>
      <c r="C165" s="41"/>
      <c r="D165" s="64" t="s">
        <v>168</v>
      </c>
      <c r="E165" s="19"/>
      <c r="F165" s="64">
        <f>SUM(F166:F171)</f>
        <v>291856</v>
      </c>
      <c r="G165" s="72">
        <v>0</v>
      </c>
      <c r="H165" s="19">
        <v>0</v>
      </c>
      <c r="I165" s="64">
        <f>I166+I167+I169+I171+I172+I173</f>
        <v>1132766</v>
      </c>
      <c r="J165" s="64">
        <f>J166+J167+J169+J171+J172+J173</f>
        <v>0</v>
      </c>
      <c r="K165" s="84">
        <f>K166+K167+K169+K171+K172+K173</f>
        <v>1132766</v>
      </c>
    </row>
    <row r="166" spans="1:11" ht="12.75">
      <c r="A166" s="63"/>
      <c r="B166" s="64"/>
      <c r="C166" s="64"/>
      <c r="D166" s="59" t="s">
        <v>169</v>
      </c>
      <c r="E166" s="42"/>
      <c r="F166" s="59">
        <v>240000</v>
      </c>
      <c r="G166" s="60">
        <v>0</v>
      </c>
      <c r="H166" s="42">
        <v>0</v>
      </c>
      <c r="I166" s="59">
        <v>250000</v>
      </c>
      <c r="J166" s="60">
        <v>0</v>
      </c>
      <c r="K166" s="108">
        <f>I166+J166</f>
        <v>250000</v>
      </c>
    </row>
    <row r="167" spans="1:11" ht="12.75">
      <c r="A167" s="86"/>
      <c r="B167" s="64"/>
      <c r="C167" s="64"/>
      <c r="D167" s="59" t="s">
        <v>170</v>
      </c>
      <c r="E167" s="42"/>
      <c r="F167" s="59">
        <v>0</v>
      </c>
      <c r="G167" s="60">
        <v>90210</v>
      </c>
      <c r="H167" s="42">
        <v>0</v>
      </c>
      <c r="I167" s="59">
        <v>90210</v>
      </c>
      <c r="J167" s="60">
        <v>0</v>
      </c>
      <c r="K167" s="108">
        <f>I167+J167</f>
        <v>90210</v>
      </c>
    </row>
    <row r="168" spans="1:11" ht="12.75">
      <c r="A168" s="86"/>
      <c r="B168" s="64"/>
      <c r="C168" s="64"/>
      <c r="D168" s="48" t="s">
        <v>171</v>
      </c>
      <c r="E168" s="42"/>
      <c r="F168" s="59"/>
      <c r="G168" s="60"/>
      <c r="H168" s="42"/>
      <c r="I168" s="59"/>
      <c r="J168" s="60"/>
      <c r="K168" s="108"/>
    </row>
    <row r="169" spans="1:11" ht="12" customHeight="1">
      <c r="A169" s="38"/>
      <c r="B169" s="64"/>
      <c r="C169" s="64"/>
      <c r="D169" s="48" t="s">
        <v>172</v>
      </c>
      <c r="E169" s="42"/>
      <c r="F169" s="59">
        <v>15000</v>
      </c>
      <c r="G169" s="60">
        <v>0</v>
      </c>
      <c r="H169" s="42">
        <v>0</v>
      </c>
      <c r="I169" s="59">
        <v>30000</v>
      </c>
      <c r="J169" s="60">
        <v>0</v>
      </c>
      <c r="K169" s="108">
        <f>I169+J169</f>
        <v>30000</v>
      </c>
    </row>
    <row r="170" spans="1:11" ht="12.75" customHeight="1">
      <c r="A170" s="38"/>
      <c r="B170" s="64"/>
      <c r="C170" s="64"/>
      <c r="D170" s="48"/>
      <c r="E170" s="42"/>
      <c r="F170" s="59"/>
      <c r="G170" s="60"/>
      <c r="H170" s="42"/>
      <c r="I170" s="59"/>
      <c r="J170" s="60"/>
      <c r="K170" s="108">
        <f>I170+J170</f>
        <v>0</v>
      </c>
    </row>
    <row r="171" spans="1:11" ht="12.75">
      <c r="A171" s="38"/>
      <c r="B171" s="64"/>
      <c r="C171" s="64"/>
      <c r="D171" s="48" t="s">
        <v>173</v>
      </c>
      <c r="E171" s="155"/>
      <c r="F171" s="61">
        <v>36856</v>
      </c>
      <c r="G171" s="156">
        <v>0</v>
      </c>
      <c r="H171" s="155">
        <v>5200</v>
      </c>
      <c r="I171" s="59">
        <v>403000</v>
      </c>
      <c r="J171" s="60">
        <v>0</v>
      </c>
      <c r="K171" s="108">
        <f>I171+J171</f>
        <v>403000</v>
      </c>
    </row>
    <row r="172" spans="1:11" ht="12.75">
      <c r="A172" s="38"/>
      <c r="B172" s="64"/>
      <c r="C172" s="64"/>
      <c r="D172" s="48" t="s">
        <v>174</v>
      </c>
      <c r="E172" s="42"/>
      <c r="F172" s="59"/>
      <c r="G172" s="60"/>
      <c r="H172" s="42"/>
      <c r="I172" s="59">
        <v>102900</v>
      </c>
      <c r="J172" s="60">
        <v>0</v>
      </c>
      <c r="K172" s="108">
        <f>I172+J172</f>
        <v>102900</v>
      </c>
    </row>
    <row r="173" spans="1:11" ht="11.25" customHeight="1">
      <c r="A173" s="86"/>
      <c r="B173" s="64"/>
      <c r="C173" s="64"/>
      <c r="D173" s="48" t="s">
        <v>175</v>
      </c>
      <c r="E173" s="42"/>
      <c r="F173" s="59">
        <v>18000</v>
      </c>
      <c r="G173" s="60">
        <v>0</v>
      </c>
      <c r="H173" s="42">
        <v>0</v>
      </c>
      <c r="I173" s="59">
        <v>256656</v>
      </c>
      <c r="J173" s="60">
        <v>0</v>
      </c>
      <c r="K173" s="108">
        <f>I173+J173</f>
        <v>256656</v>
      </c>
    </row>
    <row r="174" spans="1:11" ht="12.75" hidden="1">
      <c r="A174" s="57">
        <v>853</v>
      </c>
      <c r="B174" s="33" t="s">
        <v>176</v>
      </c>
      <c r="C174" s="33"/>
      <c r="D174" s="33"/>
      <c r="E174" s="33"/>
      <c r="F174" s="36">
        <v>37520</v>
      </c>
      <c r="G174" s="34">
        <v>37520</v>
      </c>
      <c r="H174" s="35">
        <v>0</v>
      </c>
      <c r="I174" s="36">
        <v>75040</v>
      </c>
      <c r="J174" s="157"/>
      <c r="K174" s="158"/>
    </row>
    <row r="175" spans="1:11" ht="12.75" hidden="1">
      <c r="A175" s="86"/>
      <c r="B175" s="159">
        <v>85395</v>
      </c>
      <c r="C175" s="160"/>
      <c r="D175" s="67" t="s">
        <v>27</v>
      </c>
      <c r="E175" s="52"/>
      <c r="F175" s="137">
        <v>37520</v>
      </c>
      <c r="G175" s="115">
        <v>37520</v>
      </c>
      <c r="H175" s="138">
        <v>0</v>
      </c>
      <c r="I175" s="137">
        <v>75040</v>
      </c>
      <c r="J175" s="115"/>
      <c r="K175" s="161"/>
    </row>
    <row r="176" spans="1:11" ht="12.75" hidden="1">
      <c r="A176" s="86"/>
      <c r="B176" s="64"/>
      <c r="C176" s="64"/>
      <c r="D176" s="59" t="s">
        <v>177</v>
      </c>
      <c r="E176" s="162"/>
      <c r="F176" s="59"/>
      <c r="G176" s="60"/>
      <c r="H176" s="42"/>
      <c r="I176" s="59"/>
      <c r="J176" s="60"/>
      <c r="K176" s="108"/>
    </row>
    <row r="177" spans="1:11" ht="12.75" hidden="1">
      <c r="A177" s="57" t="s">
        <v>178</v>
      </c>
      <c r="B177" s="33" t="s">
        <v>179</v>
      </c>
      <c r="C177" s="33"/>
      <c r="D177" s="33"/>
      <c r="E177" s="33"/>
      <c r="F177" s="36">
        <v>0</v>
      </c>
      <c r="G177" s="34">
        <v>0</v>
      </c>
      <c r="H177" s="35">
        <v>0</v>
      </c>
      <c r="I177" s="36">
        <v>101585</v>
      </c>
      <c r="J177" s="157"/>
      <c r="K177" s="158"/>
    </row>
    <row r="178" spans="1:11" ht="12.75" hidden="1">
      <c r="A178" s="86"/>
      <c r="B178" s="39" t="s">
        <v>180</v>
      </c>
      <c r="C178" s="41"/>
      <c r="D178" s="67" t="s">
        <v>181</v>
      </c>
      <c r="E178" s="42"/>
      <c r="F178" s="41"/>
      <c r="G178" s="40"/>
      <c r="H178" s="89"/>
      <c r="I178" s="41">
        <v>101585</v>
      </c>
      <c r="J178" s="40"/>
      <c r="K178" s="78"/>
    </row>
    <row r="179" spans="1:11" ht="12.75">
      <c r="A179" s="163">
        <v>854</v>
      </c>
      <c r="B179" s="164" t="s">
        <v>179</v>
      </c>
      <c r="C179" s="164"/>
      <c r="D179" s="164"/>
      <c r="E179" s="165"/>
      <c r="F179" s="166"/>
      <c r="G179" s="167"/>
      <c r="H179" s="168"/>
      <c r="I179" s="166">
        <f>I180</f>
        <v>0</v>
      </c>
      <c r="J179" s="166">
        <f>J180</f>
        <v>24612</v>
      </c>
      <c r="K179" s="169">
        <f>K180</f>
        <v>24612</v>
      </c>
    </row>
    <row r="180" spans="1:11" ht="12.75">
      <c r="A180" s="86"/>
      <c r="B180" s="39">
        <v>85415</v>
      </c>
      <c r="C180" s="41"/>
      <c r="D180" s="41" t="s">
        <v>181</v>
      </c>
      <c r="E180" s="42"/>
      <c r="F180" s="41"/>
      <c r="G180" s="40"/>
      <c r="H180" s="89"/>
      <c r="I180" s="41">
        <v>0</v>
      </c>
      <c r="J180" s="40">
        <v>24612</v>
      </c>
      <c r="K180" s="78">
        <f>I180+J180</f>
        <v>24612</v>
      </c>
    </row>
    <row r="181" spans="1:11" ht="12.75">
      <c r="A181" s="86"/>
      <c r="B181" s="39"/>
      <c r="C181" s="41"/>
      <c r="D181" s="67"/>
      <c r="E181" s="42"/>
      <c r="F181" s="41"/>
      <c r="G181" s="40"/>
      <c r="H181" s="89"/>
      <c r="I181" s="41"/>
      <c r="J181" s="40"/>
      <c r="K181" s="78"/>
    </row>
    <row r="182" spans="1:11" ht="12.75">
      <c r="A182" s="57" t="s">
        <v>182</v>
      </c>
      <c r="B182" s="33" t="s">
        <v>183</v>
      </c>
      <c r="C182" s="33"/>
      <c r="D182" s="33"/>
      <c r="E182" s="33"/>
      <c r="F182" s="36" t="e">
        <f>F184+F186+F187+F191+F194+F198</f>
        <v>#REF!</v>
      </c>
      <c r="G182" s="34">
        <v>5700</v>
      </c>
      <c r="H182" s="170">
        <v>13400</v>
      </c>
      <c r="I182" s="36">
        <f>I183+I185+I187+I189+I191+I194+I198</f>
        <v>9811874</v>
      </c>
      <c r="J182" s="36">
        <f>J183+J185+J187+J189+J191+J194+J198</f>
        <v>0</v>
      </c>
      <c r="K182" s="37">
        <f>K183+K185+K187+K189+K191+K194+K198</f>
        <v>9811874</v>
      </c>
    </row>
    <row r="183" spans="1:11" ht="12.75">
      <c r="A183" s="38"/>
      <c r="B183" s="85" t="s">
        <v>184</v>
      </c>
      <c r="C183" s="41"/>
      <c r="D183" s="41" t="s">
        <v>185</v>
      </c>
      <c r="E183" s="89"/>
      <c r="F183" s="41"/>
      <c r="G183" s="40"/>
      <c r="H183" s="41"/>
      <c r="I183" s="41">
        <f>I184</f>
        <v>4685000</v>
      </c>
      <c r="J183" s="41">
        <f>J184</f>
        <v>0</v>
      </c>
      <c r="K183" s="78">
        <f>K184</f>
        <v>4685000</v>
      </c>
    </row>
    <row r="184" spans="1:11" ht="12.75">
      <c r="A184" s="63"/>
      <c r="B184" s="85"/>
      <c r="C184" s="41"/>
      <c r="D184" s="53" t="s">
        <v>186</v>
      </c>
      <c r="E184" s="89"/>
      <c r="F184" s="46">
        <v>2410000</v>
      </c>
      <c r="G184" s="133">
        <v>0</v>
      </c>
      <c r="H184" s="46">
        <v>0</v>
      </c>
      <c r="I184" s="79">
        <v>4685000</v>
      </c>
      <c r="J184" s="80">
        <v>0</v>
      </c>
      <c r="K184" s="81">
        <f>I184+J184</f>
        <v>4685000</v>
      </c>
    </row>
    <row r="185" spans="1:11" ht="12.75">
      <c r="A185" s="38"/>
      <c r="B185" s="85" t="s">
        <v>187</v>
      </c>
      <c r="C185" s="41"/>
      <c r="D185" s="41" t="s">
        <v>188</v>
      </c>
      <c r="E185" s="89"/>
      <c r="F185" s="41"/>
      <c r="G185" s="40"/>
      <c r="H185" s="41"/>
      <c r="I185" s="41">
        <f>I186</f>
        <v>2110811</v>
      </c>
      <c r="J185" s="41">
        <f>J186</f>
        <v>0</v>
      </c>
      <c r="K185" s="78">
        <f>K186</f>
        <v>2110811</v>
      </c>
    </row>
    <row r="186" spans="1:11" ht="12.75">
      <c r="A186" s="38"/>
      <c r="B186" s="85"/>
      <c r="C186" s="41"/>
      <c r="D186" s="53" t="s">
        <v>189</v>
      </c>
      <c r="E186" s="89"/>
      <c r="F186" s="46">
        <v>1695000</v>
      </c>
      <c r="G186" s="133">
        <v>0</v>
      </c>
      <c r="H186" s="46">
        <v>0</v>
      </c>
      <c r="I186" s="79">
        <v>2110811</v>
      </c>
      <c r="J186" s="80">
        <v>0</v>
      </c>
      <c r="K186" s="81">
        <f>I186+J186</f>
        <v>2110811</v>
      </c>
    </row>
    <row r="187" spans="1:11" ht="12.75">
      <c r="A187" s="38"/>
      <c r="B187" s="85" t="s">
        <v>190</v>
      </c>
      <c r="C187" s="41"/>
      <c r="D187" s="41" t="s">
        <v>191</v>
      </c>
      <c r="E187" s="89"/>
      <c r="F187" s="46">
        <v>319000</v>
      </c>
      <c r="G187" s="133">
        <v>0</v>
      </c>
      <c r="H187" s="46">
        <v>0</v>
      </c>
      <c r="I187" s="46">
        <f>I188</f>
        <v>324000</v>
      </c>
      <c r="J187" s="46">
        <f>J188</f>
        <v>0</v>
      </c>
      <c r="K187" s="47">
        <f>K188</f>
        <v>324000</v>
      </c>
    </row>
    <row r="188" spans="1:11" ht="12.75">
      <c r="A188" s="38"/>
      <c r="B188" s="85"/>
      <c r="C188" s="64"/>
      <c r="D188" s="53" t="s">
        <v>47</v>
      </c>
      <c r="E188" s="19"/>
      <c r="F188" s="49"/>
      <c r="G188" s="50"/>
      <c r="H188" s="49"/>
      <c r="I188" s="49">
        <v>324000</v>
      </c>
      <c r="J188" s="50">
        <v>0</v>
      </c>
      <c r="K188" s="51">
        <f>I188+J188</f>
        <v>324000</v>
      </c>
    </row>
    <row r="189" spans="1:11" ht="12.75">
      <c r="A189" s="38"/>
      <c r="B189" s="85">
        <v>90004</v>
      </c>
      <c r="C189" s="64"/>
      <c r="D189" s="135" t="s">
        <v>192</v>
      </c>
      <c r="E189" s="19"/>
      <c r="F189" s="49"/>
      <c r="G189" s="50"/>
      <c r="H189" s="49"/>
      <c r="I189" s="46">
        <f>I190</f>
        <v>354000</v>
      </c>
      <c r="J189" s="46">
        <f>J190</f>
        <v>0</v>
      </c>
      <c r="K189" s="47">
        <f>K190</f>
        <v>354000</v>
      </c>
    </row>
    <row r="190" spans="1:11" ht="12.75">
      <c r="A190" s="38"/>
      <c r="B190" s="85"/>
      <c r="C190" s="64"/>
      <c r="D190" s="53" t="s">
        <v>47</v>
      </c>
      <c r="E190" s="19"/>
      <c r="F190" s="49"/>
      <c r="G190" s="50"/>
      <c r="H190" s="49"/>
      <c r="I190" s="49">
        <v>354000</v>
      </c>
      <c r="J190" s="50">
        <v>0</v>
      </c>
      <c r="K190" s="51">
        <f>I190+J190</f>
        <v>354000</v>
      </c>
    </row>
    <row r="191" spans="1:11" ht="12.75">
      <c r="A191" s="38"/>
      <c r="B191" s="85" t="s">
        <v>193</v>
      </c>
      <c r="C191" s="41"/>
      <c r="D191" s="41" t="s">
        <v>194</v>
      </c>
      <c r="E191" s="42"/>
      <c r="F191" s="41">
        <f>SUM(F192:F193)</f>
        <v>40500</v>
      </c>
      <c r="G191" s="40">
        <v>5700</v>
      </c>
      <c r="H191" s="41">
        <v>0</v>
      </c>
      <c r="I191" s="41">
        <f>I192+I193</f>
        <v>67320</v>
      </c>
      <c r="J191" s="41">
        <f>J192+J193</f>
        <v>0</v>
      </c>
      <c r="K191" s="78">
        <f>K192+K193</f>
        <v>67320</v>
      </c>
    </row>
    <row r="192" spans="1:11" ht="12.75">
      <c r="A192" s="38"/>
      <c r="B192" s="85"/>
      <c r="C192" s="41"/>
      <c r="D192" s="59" t="s">
        <v>53</v>
      </c>
      <c r="E192" s="42"/>
      <c r="F192" s="90">
        <v>3660</v>
      </c>
      <c r="G192" s="91">
        <v>0</v>
      </c>
      <c r="H192" s="90">
        <v>0</v>
      </c>
      <c r="I192" s="90">
        <v>2000</v>
      </c>
      <c r="J192" s="91">
        <v>0</v>
      </c>
      <c r="K192" s="94">
        <f>I192+J192</f>
        <v>2000</v>
      </c>
    </row>
    <row r="193" spans="1:11" ht="12.75">
      <c r="A193" s="63"/>
      <c r="B193" s="85"/>
      <c r="C193" s="41"/>
      <c r="D193" s="59" t="s">
        <v>47</v>
      </c>
      <c r="E193" s="42"/>
      <c r="F193" s="90">
        <v>36840</v>
      </c>
      <c r="G193" s="91">
        <v>5700</v>
      </c>
      <c r="H193" s="90">
        <v>0</v>
      </c>
      <c r="I193" s="90">
        <v>65320</v>
      </c>
      <c r="J193" s="91">
        <v>0</v>
      </c>
      <c r="K193" s="94">
        <f>I193+J193</f>
        <v>65320</v>
      </c>
    </row>
    <row r="194" spans="1:11" ht="12.75">
      <c r="A194" s="38"/>
      <c r="B194" s="85" t="s">
        <v>195</v>
      </c>
      <c r="C194" s="41"/>
      <c r="D194" s="41" t="s">
        <v>196</v>
      </c>
      <c r="E194" s="89"/>
      <c r="F194" s="41">
        <f>SUM(F196:F197)</f>
        <v>1406119.86</v>
      </c>
      <c r="G194" s="40">
        <v>0</v>
      </c>
      <c r="H194" s="41">
        <v>0</v>
      </c>
      <c r="I194" s="41">
        <f>I195+I197</f>
        <v>1708270</v>
      </c>
      <c r="J194" s="41">
        <f>J195+J197</f>
        <v>0</v>
      </c>
      <c r="K194" s="78">
        <f>K195+K197</f>
        <v>1708270</v>
      </c>
    </row>
    <row r="195" spans="1:11" ht="12.75">
      <c r="A195" s="38"/>
      <c r="B195" s="85"/>
      <c r="C195" s="41"/>
      <c r="D195" s="64" t="s">
        <v>197</v>
      </c>
      <c r="E195" s="89"/>
      <c r="F195" s="41"/>
      <c r="G195" s="40"/>
      <c r="H195" s="41"/>
      <c r="I195" s="64">
        <f>I196</f>
        <v>1102770</v>
      </c>
      <c r="J195" s="64">
        <f>J196</f>
        <v>0</v>
      </c>
      <c r="K195" s="84">
        <f>K196</f>
        <v>1102770</v>
      </c>
    </row>
    <row r="196" spans="1:11" ht="12.75">
      <c r="A196" s="38"/>
      <c r="B196" s="171"/>
      <c r="C196" s="64"/>
      <c r="D196" s="48" t="s">
        <v>198</v>
      </c>
      <c r="E196" s="42"/>
      <c r="F196" s="90">
        <v>1076619.86</v>
      </c>
      <c r="G196" s="91">
        <v>0</v>
      </c>
      <c r="H196" s="90">
        <v>0</v>
      </c>
      <c r="I196" s="90">
        <v>1102770</v>
      </c>
      <c r="J196" s="91">
        <v>0</v>
      </c>
      <c r="K196" s="94">
        <f>I196+J196</f>
        <v>1102770</v>
      </c>
    </row>
    <row r="197" spans="1:11" ht="12.75">
      <c r="A197" s="38"/>
      <c r="B197" s="171"/>
      <c r="C197" s="64"/>
      <c r="D197" s="53" t="s">
        <v>34</v>
      </c>
      <c r="E197" s="42"/>
      <c r="F197" s="90">
        <v>329500</v>
      </c>
      <c r="G197" s="91">
        <v>0</v>
      </c>
      <c r="H197" s="90">
        <v>0</v>
      </c>
      <c r="I197" s="69">
        <v>605500</v>
      </c>
      <c r="J197" s="70">
        <v>0</v>
      </c>
      <c r="K197" s="71">
        <f>I197+J197</f>
        <v>605500</v>
      </c>
    </row>
    <row r="198" spans="1:11" ht="12.75">
      <c r="A198" s="63"/>
      <c r="B198" s="85" t="s">
        <v>199</v>
      </c>
      <c r="C198" s="41"/>
      <c r="D198" s="41" t="s">
        <v>167</v>
      </c>
      <c r="E198" s="89"/>
      <c r="F198" s="41" t="e">
        <f>F199</f>
        <v>#REF!</v>
      </c>
      <c r="G198" s="40">
        <v>0</v>
      </c>
      <c r="H198" s="41">
        <v>0</v>
      </c>
      <c r="I198" s="41">
        <f>I199</f>
        <v>562473</v>
      </c>
      <c r="J198" s="41">
        <f>J199</f>
        <v>0</v>
      </c>
      <c r="K198" s="78">
        <f>K199</f>
        <v>562473</v>
      </c>
    </row>
    <row r="199" spans="1:11" ht="12.75">
      <c r="A199" s="63"/>
      <c r="B199" s="18"/>
      <c r="C199" s="64"/>
      <c r="D199" s="64" t="s">
        <v>35</v>
      </c>
      <c r="E199" s="19"/>
      <c r="F199" s="49" t="e">
        <f>F200+F201+F202+#REF!+#REF!</f>
        <v>#REF!</v>
      </c>
      <c r="G199" s="50">
        <v>0</v>
      </c>
      <c r="H199" s="49">
        <v>0</v>
      </c>
      <c r="I199" s="49">
        <f>I200+I201+I202</f>
        <v>562473</v>
      </c>
      <c r="J199" s="49">
        <f>J200+J201+J202</f>
        <v>0</v>
      </c>
      <c r="K199" s="51">
        <f>K200+K201+K202</f>
        <v>562473</v>
      </c>
    </row>
    <row r="200" spans="1:11" ht="12.75">
      <c r="A200" s="63"/>
      <c r="B200" s="18"/>
      <c r="C200" s="64"/>
      <c r="D200" s="59" t="s">
        <v>200</v>
      </c>
      <c r="E200" s="42"/>
      <c r="F200" s="90">
        <v>40000</v>
      </c>
      <c r="G200" s="91">
        <v>0</v>
      </c>
      <c r="H200" s="90">
        <v>0</v>
      </c>
      <c r="I200" s="90">
        <v>34700</v>
      </c>
      <c r="J200" s="91">
        <v>0</v>
      </c>
      <c r="K200" s="94">
        <f>I200+J200</f>
        <v>34700</v>
      </c>
    </row>
    <row r="201" spans="1:11" ht="12.75">
      <c r="A201" s="63"/>
      <c r="B201" s="18"/>
      <c r="C201" s="64"/>
      <c r="D201" s="59" t="s">
        <v>201</v>
      </c>
      <c r="E201" s="42"/>
      <c r="F201" s="90">
        <v>51500</v>
      </c>
      <c r="G201" s="91">
        <v>0</v>
      </c>
      <c r="H201" s="90">
        <v>0</v>
      </c>
      <c r="I201" s="90">
        <v>6500</v>
      </c>
      <c r="J201" s="91">
        <v>0</v>
      </c>
      <c r="K201" s="94">
        <f>I201+J201</f>
        <v>6500</v>
      </c>
    </row>
    <row r="202" spans="1:11" ht="12.75">
      <c r="A202" s="63"/>
      <c r="B202" s="18"/>
      <c r="C202" s="64"/>
      <c r="D202" s="59" t="s">
        <v>60</v>
      </c>
      <c r="E202" s="42"/>
      <c r="F202" s="90">
        <v>103000</v>
      </c>
      <c r="G202" s="91">
        <v>0</v>
      </c>
      <c r="H202" s="90">
        <v>13400</v>
      </c>
      <c r="I202" s="90">
        <v>521273</v>
      </c>
      <c r="J202" s="91">
        <v>0</v>
      </c>
      <c r="K202" s="94">
        <f>I202+J202</f>
        <v>521273</v>
      </c>
    </row>
    <row r="203" spans="1:11" ht="12.75">
      <c r="A203" s="57" t="s">
        <v>202</v>
      </c>
      <c r="B203" s="33" t="s">
        <v>203</v>
      </c>
      <c r="C203" s="33"/>
      <c r="D203" s="33"/>
      <c r="E203" s="33"/>
      <c r="F203" s="36" t="e">
        <f>F204+F208+F210+F212</f>
        <v>#REF!</v>
      </c>
      <c r="G203" s="34">
        <v>0</v>
      </c>
      <c r="H203" s="128">
        <v>0</v>
      </c>
      <c r="I203" s="36">
        <f>I204+I208+I210+I212</f>
        <v>1486162</v>
      </c>
      <c r="J203" s="36">
        <f>J204+J208+J210+J212</f>
        <v>0</v>
      </c>
      <c r="K203" s="37">
        <f>K204+K208+K210+K212</f>
        <v>1486162</v>
      </c>
    </row>
    <row r="204" spans="1:11" ht="12.75">
      <c r="A204" s="63"/>
      <c r="B204" s="39" t="s">
        <v>204</v>
      </c>
      <c r="C204" s="41"/>
      <c r="D204" s="41" t="s">
        <v>205</v>
      </c>
      <c r="E204" s="89"/>
      <c r="F204" s="41">
        <f>SUM(F206:F207)</f>
        <v>669248</v>
      </c>
      <c r="G204" s="40">
        <v>0</v>
      </c>
      <c r="H204" s="89">
        <v>0</v>
      </c>
      <c r="I204" s="41">
        <f>I205</f>
        <v>749804</v>
      </c>
      <c r="J204" s="41">
        <f>J205</f>
        <v>0</v>
      </c>
      <c r="K204" s="78">
        <f>K205</f>
        <v>749804</v>
      </c>
    </row>
    <row r="205" spans="1:11" ht="12.75">
      <c r="A205" s="63"/>
      <c r="B205" s="39"/>
      <c r="C205" s="41"/>
      <c r="D205" s="64" t="s">
        <v>206</v>
      </c>
      <c r="E205" s="19"/>
      <c r="F205" s="64"/>
      <c r="G205" s="72"/>
      <c r="H205" s="19"/>
      <c r="I205" s="64">
        <f>I206+I207</f>
        <v>749804</v>
      </c>
      <c r="J205" s="72">
        <v>0</v>
      </c>
      <c r="K205" s="84">
        <f>I205+J205</f>
        <v>749804</v>
      </c>
    </row>
    <row r="206" spans="1:11" ht="12.75">
      <c r="A206" s="86"/>
      <c r="B206" s="93"/>
      <c r="C206" s="64"/>
      <c r="D206" s="48" t="s">
        <v>207</v>
      </c>
      <c r="E206" s="42"/>
      <c r="F206" s="90">
        <v>632146</v>
      </c>
      <c r="G206" s="91">
        <v>0</v>
      </c>
      <c r="H206" s="92">
        <v>0</v>
      </c>
      <c r="I206" s="90">
        <v>632146</v>
      </c>
      <c r="J206" s="91">
        <v>0</v>
      </c>
      <c r="K206" s="84">
        <f>I206+J206</f>
        <v>632146</v>
      </c>
    </row>
    <row r="207" spans="1:11" ht="12.75">
      <c r="A207" s="63"/>
      <c r="B207" s="93"/>
      <c r="C207" s="64"/>
      <c r="D207" s="48" t="s">
        <v>23</v>
      </c>
      <c r="E207" s="42"/>
      <c r="F207" s="90">
        <v>37102</v>
      </c>
      <c r="G207" s="91">
        <v>0</v>
      </c>
      <c r="H207" s="92">
        <v>0</v>
      </c>
      <c r="I207" s="90">
        <v>117658</v>
      </c>
      <c r="J207" s="91">
        <v>0</v>
      </c>
      <c r="K207" s="84">
        <f>I207+J207</f>
        <v>117658</v>
      </c>
    </row>
    <row r="208" spans="1:11" ht="12.75">
      <c r="A208" s="63"/>
      <c r="B208" s="39" t="s">
        <v>208</v>
      </c>
      <c r="C208" s="41"/>
      <c r="D208" s="41" t="s">
        <v>209</v>
      </c>
      <c r="E208" s="89"/>
      <c r="F208" s="46">
        <v>452516</v>
      </c>
      <c r="G208" s="133">
        <v>0</v>
      </c>
      <c r="H208" s="140">
        <v>0</v>
      </c>
      <c r="I208" s="46">
        <f>I209</f>
        <v>492205</v>
      </c>
      <c r="J208" s="46">
        <f>J209</f>
        <v>0</v>
      </c>
      <c r="K208" s="47">
        <f>K209</f>
        <v>492205</v>
      </c>
    </row>
    <row r="209" spans="1:11" ht="12.75">
      <c r="A209" s="63"/>
      <c r="B209" s="39"/>
      <c r="C209" s="41"/>
      <c r="D209" s="48" t="s">
        <v>207</v>
      </c>
      <c r="E209" s="162"/>
      <c r="F209" s="59"/>
      <c r="G209" s="60"/>
      <c r="H209" s="42"/>
      <c r="I209" s="59">
        <v>492205</v>
      </c>
      <c r="J209" s="60">
        <v>0</v>
      </c>
      <c r="K209" s="108">
        <f>I209+J209</f>
        <v>492205</v>
      </c>
    </row>
    <row r="210" spans="1:11" ht="12.75">
      <c r="A210" s="63"/>
      <c r="B210" s="39" t="s">
        <v>210</v>
      </c>
      <c r="C210" s="41"/>
      <c r="D210" s="41" t="s">
        <v>211</v>
      </c>
      <c r="E210" s="89"/>
      <c r="F210" s="46">
        <v>105844</v>
      </c>
      <c r="G210" s="133">
        <v>0</v>
      </c>
      <c r="H210" s="140">
        <v>0</v>
      </c>
      <c r="I210" s="46">
        <f>I211</f>
        <v>110120</v>
      </c>
      <c r="J210" s="46">
        <f>J211</f>
        <v>0</v>
      </c>
      <c r="K210" s="47">
        <f>K211</f>
        <v>110120</v>
      </c>
    </row>
    <row r="211" spans="1:11" ht="12.75">
      <c r="A211" s="38"/>
      <c r="B211" s="39"/>
      <c r="C211" s="41"/>
      <c r="D211" s="48" t="s">
        <v>207</v>
      </c>
      <c r="E211" s="89"/>
      <c r="F211" s="64"/>
      <c r="G211" s="72"/>
      <c r="H211" s="19"/>
      <c r="I211" s="64">
        <v>110120</v>
      </c>
      <c r="J211" s="72">
        <v>0</v>
      </c>
      <c r="K211" s="84">
        <f>I211+J211</f>
        <v>110120</v>
      </c>
    </row>
    <row r="212" spans="1:11" ht="12.75">
      <c r="A212" s="63"/>
      <c r="B212" s="39" t="s">
        <v>212</v>
      </c>
      <c r="C212" s="41"/>
      <c r="D212" s="41" t="s">
        <v>27</v>
      </c>
      <c r="E212" s="89"/>
      <c r="F212" s="41" t="e">
        <f>#REF!+#REF!</f>
        <v>#REF!</v>
      </c>
      <c r="G212" s="40">
        <v>0</v>
      </c>
      <c r="H212" s="89">
        <v>0</v>
      </c>
      <c r="I212" s="41">
        <f>I214+I215</f>
        <v>134033</v>
      </c>
      <c r="J212" s="41">
        <f>J214+J215</f>
        <v>0</v>
      </c>
      <c r="K212" s="78">
        <f>K214+K215</f>
        <v>134033</v>
      </c>
    </row>
    <row r="213" spans="1:11" ht="12.75">
      <c r="A213" s="38"/>
      <c r="B213" s="18"/>
      <c r="C213" s="64"/>
      <c r="D213" s="59" t="s">
        <v>213</v>
      </c>
      <c r="E213" s="42"/>
      <c r="F213" s="90"/>
      <c r="G213" s="91"/>
      <c r="H213" s="92"/>
      <c r="I213" s="90"/>
      <c r="J213" s="91"/>
      <c r="K213" s="94"/>
    </row>
    <row r="214" spans="1:11" ht="12.75">
      <c r="A214" s="63"/>
      <c r="B214" s="18"/>
      <c r="C214" s="64"/>
      <c r="D214" s="59" t="s">
        <v>214</v>
      </c>
      <c r="E214" s="42"/>
      <c r="F214" s="90">
        <v>50000</v>
      </c>
      <c r="G214" s="91">
        <v>0</v>
      </c>
      <c r="H214" s="92">
        <v>0</v>
      </c>
      <c r="I214" s="90">
        <v>50750</v>
      </c>
      <c r="J214" s="91">
        <v>0</v>
      </c>
      <c r="K214" s="94">
        <f>I214+J214</f>
        <v>50750</v>
      </c>
    </row>
    <row r="215" spans="1:11" ht="12.75">
      <c r="A215" s="38"/>
      <c r="B215" s="64"/>
      <c r="C215" s="64"/>
      <c r="D215" s="48" t="s">
        <v>23</v>
      </c>
      <c r="E215" s="42"/>
      <c r="F215" s="90">
        <v>55000</v>
      </c>
      <c r="G215" s="91">
        <v>0</v>
      </c>
      <c r="H215" s="92">
        <v>0</v>
      </c>
      <c r="I215" s="90">
        <v>83283</v>
      </c>
      <c r="J215" s="91">
        <v>0</v>
      </c>
      <c r="K215" s="94">
        <f>I215+J215</f>
        <v>83283</v>
      </c>
    </row>
    <row r="216" spans="1:11" ht="12.75">
      <c r="A216" s="57">
        <v>926</v>
      </c>
      <c r="B216" s="58" t="s">
        <v>215</v>
      </c>
      <c r="C216" s="58"/>
      <c r="D216" s="58"/>
      <c r="E216" s="58"/>
      <c r="F216" s="36" t="e">
        <f>F217+F223</f>
        <v>#REF!</v>
      </c>
      <c r="G216" s="34">
        <v>48720</v>
      </c>
      <c r="H216" s="35">
        <v>33620</v>
      </c>
      <c r="I216" s="36">
        <f>I217+I223</f>
        <v>2901347</v>
      </c>
      <c r="J216" s="36">
        <f>J217+J223</f>
        <v>0</v>
      </c>
      <c r="K216" s="37">
        <f>K217+K223</f>
        <v>2901347</v>
      </c>
    </row>
    <row r="217" spans="1:11" ht="12.75">
      <c r="A217" s="63"/>
      <c r="B217" s="54" t="s">
        <v>216</v>
      </c>
      <c r="C217" s="41"/>
      <c r="D217" s="41" t="s">
        <v>217</v>
      </c>
      <c r="E217" s="89"/>
      <c r="F217" s="41" t="e">
        <f>F218+#REF!+F222</f>
        <v>#REF!</v>
      </c>
      <c r="G217" s="40">
        <v>0</v>
      </c>
      <c r="H217" s="89">
        <v>0</v>
      </c>
      <c r="I217" s="41">
        <f>I218+I222</f>
        <v>2507428</v>
      </c>
      <c r="J217" s="41">
        <f>J218+J222</f>
        <v>0</v>
      </c>
      <c r="K217" s="78">
        <f>K218+K222</f>
        <v>2507428</v>
      </c>
    </row>
    <row r="218" spans="1:11" ht="12.75">
      <c r="A218" s="172"/>
      <c r="B218" s="110"/>
      <c r="C218" s="41"/>
      <c r="D218" s="64" t="s">
        <v>35</v>
      </c>
      <c r="E218" s="19"/>
      <c r="F218" s="64">
        <f>F219+F220+F221</f>
        <v>500000</v>
      </c>
      <c r="G218" s="72">
        <v>0</v>
      </c>
      <c r="H218" s="19">
        <v>0</v>
      </c>
      <c r="I218" s="64">
        <f>I219+I220+I221</f>
        <v>757542</v>
      </c>
      <c r="J218" s="64">
        <f>J219+J220+J221</f>
        <v>0</v>
      </c>
      <c r="K218" s="84">
        <f>K219+K220+K221</f>
        <v>757542</v>
      </c>
    </row>
    <row r="219" spans="1:11" ht="12.75">
      <c r="A219" s="63"/>
      <c r="B219" s="173"/>
      <c r="C219" s="64"/>
      <c r="D219" s="64" t="s">
        <v>218</v>
      </c>
      <c r="E219" s="19"/>
      <c r="F219" s="49">
        <v>236433</v>
      </c>
      <c r="G219" s="50">
        <v>0</v>
      </c>
      <c r="H219" s="66">
        <v>33620</v>
      </c>
      <c r="I219" s="49">
        <v>197452</v>
      </c>
      <c r="J219" s="50">
        <v>0</v>
      </c>
      <c r="K219" s="51">
        <f>I219+J219</f>
        <v>197452</v>
      </c>
    </row>
    <row r="220" spans="1:11" ht="12.75">
      <c r="A220" s="38"/>
      <c r="B220" s="173"/>
      <c r="C220" s="64"/>
      <c r="D220" s="64" t="s">
        <v>219</v>
      </c>
      <c r="E220" s="19"/>
      <c r="F220" s="49">
        <v>57563</v>
      </c>
      <c r="G220" s="50">
        <v>0</v>
      </c>
      <c r="H220" s="66">
        <v>0</v>
      </c>
      <c r="I220" s="49">
        <v>51600</v>
      </c>
      <c r="J220" s="50">
        <v>0</v>
      </c>
      <c r="K220" s="51">
        <f>I220+J220</f>
        <v>51600</v>
      </c>
    </row>
    <row r="221" spans="1:11" ht="12.75">
      <c r="A221" s="38"/>
      <c r="B221" s="173"/>
      <c r="C221" s="64"/>
      <c r="D221" s="64" t="s">
        <v>220</v>
      </c>
      <c r="E221" s="19"/>
      <c r="F221" s="49">
        <v>206004</v>
      </c>
      <c r="G221" s="50">
        <v>33620</v>
      </c>
      <c r="H221" s="66">
        <v>0</v>
      </c>
      <c r="I221" s="49">
        <v>508490</v>
      </c>
      <c r="J221" s="50">
        <v>0</v>
      </c>
      <c r="K221" s="51">
        <f>I221+J221</f>
        <v>508490</v>
      </c>
    </row>
    <row r="222" spans="1:11" ht="12.75">
      <c r="A222" s="63"/>
      <c r="B222" s="173"/>
      <c r="C222" s="64"/>
      <c r="D222" s="53" t="s">
        <v>34</v>
      </c>
      <c r="E222" s="42"/>
      <c r="F222" s="90">
        <v>3950000</v>
      </c>
      <c r="G222" s="91">
        <v>0</v>
      </c>
      <c r="H222" s="92">
        <v>0</v>
      </c>
      <c r="I222" s="69">
        <v>1749886</v>
      </c>
      <c r="J222" s="70">
        <v>0</v>
      </c>
      <c r="K222" s="81">
        <f>I222+J222</f>
        <v>1749886</v>
      </c>
    </row>
    <row r="223" spans="1:11" ht="12.75">
      <c r="A223" s="63"/>
      <c r="B223" s="174">
        <v>92605</v>
      </c>
      <c r="C223" s="41"/>
      <c r="D223" s="41" t="s">
        <v>221</v>
      </c>
      <c r="E223" s="89"/>
      <c r="F223" s="41">
        <v>373000</v>
      </c>
      <c r="G223" s="40">
        <v>0</v>
      </c>
      <c r="H223" s="89">
        <v>0</v>
      </c>
      <c r="I223" s="41">
        <f>I224</f>
        <v>393919</v>
      </c>
      <c r="J223" s="41">
        <f>J224</f>
        <v>0</v>
      </c>
      <c r="K223" s="78">
        <f>K224</f>
        <v>393919</v>
      </c>
    </row>
    <row r="224" spans="1:11" ht="12.75">
      <c r="A224" s="63"/>
      <c r="B224" s="89"/>
      <c r="C224" s="41"/>
      <c r="D224" s="64" t="s">
        <v>35</v>
      </c>
      <c r="E224" s="19"/>
      <c r="F224" s="64"/>
      <c r="G224" s="72"/>
      <c r="H224" s="19"/>
      <c r="I224" s="64">
        <f>I226+I227+I229</f>
        <v>393919</v>
      </c>
      <c r="J224" s="64">
        <f>J226+J227+J229</f>
        <v>0</v>
      </c>
      <c r="K224" s="84">
        <f>K226+K227+K229</f>
        <v>393919</v>
      </c>
    </row>
    <row r="225" spans="1:11" ht="12.75">
      <c r="A225" s="63"/>
      <c r="B225" s="19"/>
      <c r="C225" s="64"/>
      <c r="D225" s="59" t="s">
        <v>222</v>
      </c>
      <c r="E225" s="42"/>
      <c r="F225" s="59"/>
      <c r="G225" s="60"/>
      <c r="H225" s="42"/>
      <c r="I225" s="59"/>
      <c r="J225" s="60"/>
      <c r="K225" s="108"/>
    </row>
    <row r="226" spans="1:11" ht="12.75">
      <c r="A226" s="38"/>
      <c r="B226" s="19"/>
      <c r="C226" s="64"/>
      <c r="D226" s="59" t="s">
        <v>223</v>
      </c>
      <c r="E226" s="42"/>
      <c r="F226" s="59"/>
      <c r="G226" s="60"/>
      <c r="H226" s="42"/>
      <c r="I226" s="59">
        <v>143330</v>
      </c>
      <c r="J226" s="60">
        <v>0</v>
      </c>
      <c r="K226" s="108">
        <f>I226+J226</f>
        <v>143330</v>
      </c>
    </row>
    <row r="227" spans="1:11" ht="12.75">
      <c r="A227" s="63"/>
      <c r="B227" s="19"/>
      <c r="C227" s="64"/>
      <c r="D227" s="48" t="s">
        <v>224</v>
      </c>
      <c r="E227" s="42"/>
      <c r="F227" s="59"/>
      <c r="G227" s="60"/>
      <c r="H227" s="42"/>
      <c r="I227" s="59">
        <v>82000</v>
      </c>
      <c r="J227" s="60">
        <v>0</v>
      </c>
      <c r="K227" s="108">
        <f>I227+J227</f>
        <v>82000</v>
      </c>
    </row>
    <row r="228" spans="1:11" ht="12.75">
      <c r="A228" s="63"/>
      <c r="B228" s="19"/>
      <c r="C228" s="64"/>
      <c r="D228" s="59" t="s">
        <v>225</v>
      </c>
      <c r="E228" s="42"/>
      <c r="F228" s="59"/>
      <c r="G228" s="60"/>
      <c r="H228" s="42"/>
      <c r="I228" s="59"/>
      <c r="J228" s="60"/>
      <c r="K228" s="108"/>
    </row>
    <row r="229" spans="1:11" ht="12.75">
      <c r="A229" s="175"/>
      <c r="B229" s="176"/>
      <c r="C229" s="177"/>
      <c r="D229" s="178" t="s">
        <v>226</v>
      </c>
      <c r="E229" s="179"/>
      <c r="F229" s="180"/>
      <c r="G229" s="181"/>
      <c r="H229" s="182"/>
      <c r="I229" s="180">
        <v>168589</v>
      </c>
      <c r="J229" s="181">
        <v>0</v>
      </c>
      <c r="K229" s="183">
        <f>I229+J229</f>
        <v>168589</v>
      </c>
    </row>
    <row r="230" spans="1:11" ht="12.75">
      <c r="A230" s="184"/>
      <c r="B230" s="185"/>
      <c r="C230" s="185"/>
      <c r="D230" s="186"/>
      <c r="E230" s="187"/>
      <c r="F230" s="188"/>
      <c r="G230" s="189"/>
      <c r="H230" s="187"/>
      <c r="I230" s="190"/>
      <c r="J230" s="190"/>
      <c r="K230" s="190"/>
    </row>
    <row r="231" spans="1:11" ht="12.75">
      <c r="A231" s="191"/>
      <c r="B231" s="176"/>
      <c r="C231" s="176"/>
      <c r="D231" s="192" t="s">
        <v>227</v>
      </c>
      <c r="E231" s="193"/>
      <c r="F231" s="194" t="e">
        <f>F8+F15+F22+F28+F31+F47+F52+F73+F79+F83+F90+F119+F130+F174+F177+F182+F203+F216</f>
        <v>#REF!</v>
      </c>
      <c r="G231" s="195">
        <f>SUM(G8+G15+G22+G28+G31+G47+G52+G73+G79+G83+G90+G119+G130+G174+G177+G182+G203+G216)</f>
        <v>351750</v>
      </c>
      <c r="H231" s="193">
        <f>SUM(H8+H15+H22+H28+H31+H47+H52+H73+H79+H83+H90+H119+H130+H174+H177+H182+H203+H216)</f>
        <v>194220</v>
      </c>
      <c r="I231" s="196">
        <f>I8+I15+I22+I28+I31+I47+I52+I73+I79+I83+I90+I119+I130+I182+I203+I216+I179</f>
        <v>76539987</v>
      </c>
      <c r="J231" s="196">
        <f>J8+J15+J22+J28+J31+J47+J52+J73+J79+J83+J90+J119+J130+J182+J203+J216+J179</f>
        <v>-654188</v>
      </c>
      <c r="K231" s="196">
        <f>K8+K15+K22+K28+K31+K47+K52+K73+K79+K83+K90+K119+K130+K182+K203+K216+K179</f>
        <v>75885799</v>
      </c>
    </row>
  </sheetData>
  <mergeCells count="22">
    <mergeCell ref="B8:E8"/>
    <mergeCell ref="B15:E15"/>
    <mergeCell ref="B22:E22"/>
    <mergeCell ref="B28:E28"/>
    <mergeCell ref="B31:E31"/>
    <mergeCell ref="B46:F46"/>
    <mergeCell ref="B47:E47"/>
    <mergeCell ref="B52:E52"/>
    <mergeCell ref="B71:E71"/>
    <mergeCell ref="B72:E72"/>
    <mergeCell ref="B73:E73"/>
    <mergeCell ref="B79:E79"/>
    <mergeCell ref="B83:E83"/>
    <mergeCell ref="B90:E90"/>
    <mergeCell ref="B119:E119"/>
    <mergeCell ref="B130:E130"/>
    <mergeCell ref="B174:E174"/>
    <mergeCell ref="B177:E177"/>
    <mergeCell ref="B179:D179"/>
    <mergeCell ref="B182:E182"/>
    <mergeCell ref="B203:E203"/>
    <mergeCell ref="B216:E216"/>
  </mergeCells>
  <printOptions/>
  <pageMargins left="0.7875" right="0.39375" top="0.78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2006-04-11T07:58:46Z</cp:lastPrinted>
  <dcterms:created xsi:type="dcterms:W3CDTF">2005-02-06T12:45:29Z</dcterms:created>
  <dcterms:modified xsi:type="dcterms:W3CDTF">2006-01-11T20:19:53Z</dcterms:modified>
  <cp:category/>
  <cp:version/>
  <cp:contentType/>
  <cp:contentStatus/>
  <cp:revision>1</cp:revision>
</cp:coreProperties>
</file>